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01" yWindow="960" windowWidth="15480" windowHeight="11985" tabRatio="663" firstSheet="2" activeTab="2"/>
  </bookViews>
  <sheets>
    <sheet name="binom+Poiss" sheetId="1" r:id="rId1"/>
    <sheet name="N(0,1)" sheetId="2" r:id="rId2"/>
    <sheet name="testy o kostce" sheetId="3" r:id="rId3"/>
  </sheets>
  <definedNames/>
  <calcPr fullCalcOnLoad="1"/>
</workbook>
</file>

<file path=xl/sharedStrings.xml><?xml version="1.0" encoding="utf-8"?>
<sst xmlns="http://schemas.openxmlformats.org/spreadsheetml/2006/main" count="68" uniqueCount="52">
  <si>
    <t>kv. fce</t>
  </si>
  <si>
    <t>pst</t>
  </si>
  <si>
    <t>kritické hodnoty</t>
  </si>
  <si>
    <t>alpha</t>
  </si>
  <si>
    <t>1-alpha</t>
  </si>
  <si>
    <t>krit.hodnota</t>
  </si>
  <si>
    <t>abs. hodnota překročí s pstí</t>
  </si>
  <si>
    <t>N(0,1):</t>
  </si>
  <si>
    <t>,</t>
  </si>
  <si>
    <t>P(134,5&lt;X&lt;140,5)</t>
  </si>
  <si>
    <t>k</t>
  </si>
  <si>
    <t>P(X=k)</t>
  </si>
  <si>
    <t>P(X&lt;=k)</t>
  </si>
  <si>
    <t>X ~ bi(10, 0.8)</t>
  </si>
  <si>
    <t>X ~ bi(60, 0.35)</t>
  </si>
  <si>
    <t>y0</t>
  </si>
  <si>
    <t>kritický obor</t>
  </si>
  <si>
    <t>síla testu</t>
  </si>
  <si>
    <t>p-hodnota</t>
  </si>
  <si>
    <t>A</t>
  </si>
  <si>
    <t>B</t>
  </si>
  <si>
    <t>P(Y&gt;=17)</t>
  </si>
  <si>
    <t>P(Y&gt;=41)</t>
  </si>
  <si>
    <t>1-P(Y&lt;=16)</t>
  </si>
  <si>
    <t>1-P(Y&lt;=40)</t>
  </si>
  <si>
    <t>1-P(Y&lt;=y0-1)</t>
  </si>
  <si>
    <t>jednostranná alt.:</t>
  </si>
  <si>
    <t>oboustr. Alt.</t>
  </si>
  <si>
    <t>krit. obor</t>
  </si>
  <si>
    <t>přibližně</t>
  </si>
  <si>
    <t>z</t>
  </si>
  <si>
    <t>Poissonovo:</t>
  </si>
  <si>
    <r>
      <t xml:space="preserve">pst, že </t>
    </r>
    <r>
      <rPr>
        <b/>
        <sz val="10"/>
        <rFont val="Arial"/>
        <family val="2"/>
      </rPr>
      <t>daných</t>
    </r>
    <r>
      <rPr>
        <sz val="10"/>
        <rFont val="Arial"/>
        <family val="0"/>
      </rPr>
      <t xml:space="preserve"> 9 stud.:</t>
    </r>
  </si>
  <si>
    <t>(tj. daných 9 udělá a zbylý neudělá)</t>
  </si>
  <si>
    <t>Y~Po(4)</t>
  </si>
  <si>
    <t>P(Y=k)</t>
  </si>
  <si>
    <t xml:space="preserve">aproximace binomického </t>
  </si>
  <si>
    <t>pomocí Poissonova:</t>
  </si>
  <si>
    <t>binomické</t>
  </si>
  <si>
    <t>Poissonovo</t>
  </si>
  <si>
    <t>rozdíl:</t>
  </si>
  <si>
    <t>N(136,1;6,4^2)</t>
  </si>
  <si>
    <t>P(135&lt;=X&lt;=140)</t>
  </si>
  <si>
    <t>P(X&lt;140,5):</t>
  </si>
  <si>
    <t>P(X&lt;134,5):</t>
  </si>
  <si>
    <t>Y~Po(8)</t>
  </si>
  <si>
    <t>výpočet P(1&lt;Z&lt;=2):</t>
  </si>
  <si>
    <t>P(Z&lt;=2):</t>
  </si>
  <si>
    <t>P(Z&lt;=1):</t>
  </si>
  <si>
    <t>P(Y&gt;y0)</t>
  </si>
  <si>
    <t>P(&lt;y0)</t>
  </si>
  <si>
    <t>P(Y=y0)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</si>
</sst>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%"/>
    <numFmt numFmtId="166" formatCode="0.000000"/>
    <numFmt numFmtId="167" formatCode="0.0000"/>
  </numFmts>
  <fonts count="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4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9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  <xf numFmtId="164" fontId="5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67" fontId="2" fillId="0" borderId="0" xfId="0" applyNumberFormat="1" applyFont="1" applyAlignment="1">
      <alignment/>
    </xf>
    <xf numFmtId="0" fontId="2" fillId="0" borderId="0" xfId="0" applyFont="1" applyAlignment="1">
      <alignment/>
    </xf>
    <xf numFmtId="167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6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B20" sqref="B20"/>
    </sheetView>
  </sheetViews>
  <sheetFormatPr defaultColWidth="9.140625" defaultRowHeight="12.75"/>
  <cols>
    <col min="2" max="3" width="10.421875" style="0" bestFit="1" customWidth="1"/>
    <col min="6" max="7" width="11.421875" style="0" bestFit="1" customWidth="1"/>
    <col min="8" max="8" width="6.28125" style="0" customWidth="1"/>
    <col min="9" max="9" width="10.00390625" style="0" customWidth="1"/>
  </cols>
  <sheetData>
    <row r="1" spans="2:9" ht="12.75">
      <c r="B1" s="7" t="s">
        <v>13</v>
      </c>
      <c r="F1" s="7" t="s">
        <v>14</v>
      </c>
      <c r="I1" t="s">
        <v>36</v>
      </c>
    </row>
    <row r="2" spans="1:9" s="8" customFormat="1" ht="12.75">
      <c r="A2" s="8" t="s">
        <v>10</v>
      </c>
      <c r="B2" s="8" t="s">
        <v>11</v>
      </c>
      <c r="C2" s="8" t="s">
        <v>12</v>
      </c>
      <c r="E2" s="8" t="s">
        <v>10</v>
      </c>
      <c r="F2" s="8" t="s">
        <v>11</v>
      </c>
      <c r="G2" s="8" t="s">
        <v>12</v>
      </c>
      <c r="I2" s="16" t="s">
        <v>37</v>
      </c>
    </row>
    <row r="3" spans="1:7" ht="12.75">
      <c r="A3">
        <v>0</v>
      </c>
      <c r="B3" s="6">
        <f>BINOMDIST(A3,10,0.8,0)</f>
        <v>1.0240000000000004E-07</v>
      </c>
      <c r="C3" s="6">
        <f>BINOMDIST(A3,10,0.8,1)</f>
        <v>1.0240000000000004E-07</v>
      </c>
      <c r="E3">
        <v>0</v>
      </c>
      <c r="F3" s="6">
        <f>BINOMDIST(E3,60,0.35,0)</f>
        <v>5.953898114759766E-12</v>
      </c>
      <c r="G3" s="6">
        <f>BINOMDIST(E3,60,0.35,1)</f>
        <v>5.953898114759766E-12</v>
      </c>
    </row>
    <row r="4" spans="1:10" ht="12.75">
      <c r="A4">
        <v>1</v>
      </c>
      <c r="B4" s="6">
        <f aca="true" t="shared" si="0" ref="B4:B13">BINOMDIST(A4,10,0.8,0)</f>
        <v>4.0959999999999986E-06</v>
      </c>
      <c r="C4" s="6">
        <f aca="true" t="shared" si="1" ref="C4:C13">BINOMDIST(A4,10,0.8,1)</f>
        <v>4.198399999999999E-06</v>
      </c>
      <c r="E4">
        <v>1</v>
      </c>
      <c r="F4" s="6">
        <f aca="true" t="shared" si="2" ref="F4:F63">BINOMDIST(E4,60,0.35,0)</f>
        <v>1.9235670832300776E-10</v>
      </c>
      <c r="G4" s="6">
        <f aca="true" t="shared" si="3" ref="G4:G63">BINOMDIST(E4,60,0.35,1)</f>
        <v>1.9831060643776752E-10</v>
      </c>
      <c r="I4" t="s">
        <v>38</v>
      </c>
      <c r="J4" s="7">
        <f>BINOMDIST(12,50,0.2,0)</f>
        <v>0.10327540154921067</v>
      </c>
    </row>
    <row r="5" spans="1:10" ht="12.75">
      <c r="A5">
        <v>2</v>
      </c>
      <c r="B5" s="6">
        <f t="shared" si="0"/>
        <v>7.372799999999993E-05</v>
      </c>
      <c r="C5" s="6">
        <f t="shared" si="1"/>
        <v>7.792639999999993E-05</v>
      </c>
      <c r="E5">
        <v>2</v>
      </c>
      <c r="F5" s="6">
        <f t="shared" si="2"/>
        <v>3.0555123283616226E-09</v>
      </c>
      <c r="G5" s="6">
        <f t="shared" si="3"/>
        <v>3.2538229347993903E-09</v>
      </c>
      <c r="I5" t="s">
        <v>39</v>
      </c>
      <c r="J5" s="7">
        <f>POISSON(12,50*0.2,0)</f>
        <v>0.09478033009176855</v>
      </c>
    </row>
    <row r="6" spans="1:7" ht="12.75">
      <c r="A6">
        <v>3</v>
      </c>
      <c r="B6" s="6">
        <f t="shared" si="0"/>
        <v>0.0007864319999999988</v>
      </c>
      <c r="C6" s="6">
        <f t="shared" si="1"/>
        <v>0.0008643583999999987</v>
      </c>
      <c r="E6">
        <v>3</v>
      </c>
      <c r="F6" s="6">
        <f t="shared" si="2"/>
        <v>3.1808666802944065E-08</v>
      </c>
      <c r="G6" s="6">
        <f t="shared" si="3"/>
        <v>3.5062489737743456E-08</v>
      </c>
    </row>
    <row r="7" spans="1:7" ht="12.75">
      <c r="A7">
        <v>4</v>
      </c>
      <c r="B7" s="6">
        <f t="shared" si="0"/>
        <v>0.005505023999999996</v>
      </c>
      <c r="C7" s="6">
        <f t="shared" si="1"/>
        <v>0.006369382399999995</v>
      </c>
      <c r="E7">
        <v>4</v>
      </c>
      <c r="F7" s="6">
        <f t="shared" si="2"/>
        <v>2.44070347199513E-07</v>
      </c>
      <c r="G7" s="6">
        <f t="shared" si="3"/>
        <v>2.791328369372564E-07</v>
      </c>
    </row>
    <row r="8" spans="1:7" ht="12.75">
      <c r="A8">
        <v>5</v>
      </c>
      <c r="B8" s="6">
        <f t="shared" si="0"/>
        <v>0.02642411520000001</v>
      </c>
      <c r="C8" s="6">
        <f t="shared" si="1"/>
        <v>0.032793497600000006</v>
      </c>
      <c r="E8">
        <v>5</v>
      </c>
      <c r="F8" s="6">
        <f t="shared" si="2"/>
        <v>1.4719319400339858E-06</v>
      </c>
      <c r="G8" s="6">
        <f t="shared" si="3"/>
        <v>1.7510647769712423E-06</v>
      </c>
    </row>
    <row r="9" spans="1:7" ht="12.75">
      <c r="A9">
        <v>6</v>
      </c>
      <c r="B9" s="6">
        <f t="shared" si="0"/>
        <v>0.08808038399999998</v>
      </c>
      <c r="C9" s="6">
        <f t="shared" si="1"/>
        <v>0.12087388159999998</v>
      </c>
      <c r="E9">
        <v>6</v>
      </c>
      <c r="F9" s="6">
        <f t="shared" si="2"/>
        <v>7.26530508862929E-06</v>
      </c>
      <c r="G9" s="6">
        <f t="shared" si="3"/>
        <v>9.016369865600532E-06</v>
      </c>
    </row>
    <row r="10" spans="1:7" ht="12.75">
      <c r="A10">
        <v>7</v>
      </c>
      <c r="B10" s="6">
        <f t="shared" si="0"/>
        <v>0.20132659199999997</v>
      </c>
      <c r="C10" s="6">
        <f t="shared" si="1"/>
        <v>0.3222004735999999</v>
      </c>
      <c r="E10">
        <v>7</v>
      </c>
      <c r="F10" s="6">
        <f t="shared" si="2"/>
        <v>3.0178959598921626E-05</v>
      </c>
      <c r="G10" s="6">
        <f t="shared" si="3"/>
        <v>3.919532946452216E-05</v>
      </c>
    </row>
    <row r="11" spans="1:7" ht="12.75">
      <c r="A11">
        <v>8</v>
      </c>
      <c r="B11" s="6">
        <f t="shared" si="0"/>
        <v>0.301989888</v>
      </c>
      <c r="C11" s="6">
        <f t="shared" si="1"/>
        <v>0.6241903616</v>
      </c>
      <c r="E11">
        <v>8</v>
      </c>
      <c r="F11" s="6">
        <f t="shared" si="2"/>
        <v>0.00010765763472307624</v>
      </c>
      <c r="G11" s="6">
        <f t="shared" si="3"/>
        <v>0.0001468529641875984</v>
      </c>
    </row>
    <row r="12" spans="1:7" ht="12.75">
      <c r="A12">
        <v>9</v>
      </c>
      <c r="B12" s="15">
        <f t="shared" si="0"/>
        <v>0.2684354560000001</v>
      </c>
      <c r="C12" s="6">
        <f t="shared" si="1"/>
        <v>0.8926258176000001</v>
      </c>
      <c r="E12">
        <v>9</v>
      </c>
      <c r="F12" s="6">
        <f t="shared" si="2"/>
        <v>0.00033493486358290354</v>
      </c>
      <c r="G12" s="6">
        <f t="shared" si="3"/>
        <v>0.00048178782777050195</v>
      </c>
    </row>
    <row r="13" spans="1:7" ht="12.75">
      <c r="A13">
        <v>10</v>
      </c>
      <c r="B13" s="6">
        <f t="shared" si="0"/>
        <v>0.10737418240000005</v>
      </c>
      <c r="C13" s="6">
        <f t="shared" si="1"/>
        <v>1.0000000000000002</v>
      </c>
      <c r="E13">
        <v>10</v>
      </c>
      <c r="F13" s="6">
        <f t="shared" si="2"/>
        <v>0.0009197826638392044</v>
      </c>
      <c r="G13" s="6">
        <f t="shared" si="3"/>
        <v>0.0014015704916097063</v>
      </c>
    </row>
    <row r="14" spans="5:7" ht="12.75">
      <c r="E14">
        <v>11</v>
      </c>
      <c r="F14" s="6">
        <f t="shared" si="2"/>
        <v>0.002251216310095956</v>
      </c>
      <c r="G14" s="6">
        <f t="shared" si="3"/>
        <v>0.0036527868017056627</v>
      </c>
    </row>
    <row r="15" spans="1:7" ht="12.75">
      <c r="A15" t="s">
        <v>32</v>
      </c>
      <c r="C15" s="6">
        <f>0.8^9*0.2</f>
        <v>0.026843545600000025</v>
      </c>
      <c r="E15">
        <v>12</v>
      </c>
      <c r="F15" s="6">
        <f t="shared" si="2"/>
        <v>0.004949789707454568</v>
      </c>
      <c r="G15" s="6">
        <f t="shared" si="3"/>
        <v>0.00860257650916023</v>
      </c>
    </row>
    <row r="16" spans="1:7" ht="12.75">
      <c r="A16" t="s">
        <v>33</v>
      </c>
      <c r="E16">
        <v>13</v>
      </c>
      <c r="F16" s="6">
        <f t="shared" si="2"/>
        <v>0.00984100202192152</v>
      </c>
      <c r="G16" s="6">
        <f t="shared" si="3"/>
        <v>0.01844357853108175</v>
      </c>
    </row>
    <row r="17" spans="5:7" ht="12.75">
      <c r="E17">
        <v>14</v>
      </c>
      <c r="F17" s="6">
        <f t="shared" si="2"/>
        <v>0.017789503655011998</v>
      </c>
      <c r="G17" s="6">
        <f t="shared" si="3"/>
        <v>0.03623308218609375</v>
      </c>
    </row>
    <row r="18" spans="5:7" ht="12.75">
      <c r="E18">
        <v>15</v>
      </c>
      <c r="F18" s="15">
        <f t="shared" si="2"/>
        <v>0.029375488086737796</v>
      </c>
      <c r="G18" s="6">
        <f t="shared" si="3"/>
        <v>0.06560857027283154</v>
      </c>
    </row>
    <row r="19" spans="5:7" ht="12.75">
      <c r="E19">
        <v>16</v>
      </c>
      <c r="F19" s="6">
        <f t="shared" si="2"/>
        <v>0.04448691705443455</v>
      </c>
      <c r="G19" s="6">
        <f t="shared" si="3"/>
        <v>0.1100954873272661</v>
      </c>
    </row>
    <row r="20" spans="2:7" ht="12.75">
      <c r="B20" s="7" t="s">
        <v>45</v>
      </c>
      <c r="D20" s="7" t="s">
        <v>34</v>
      </c>
      <c r="E20">
        <v>17</v>
      </c>
      <c r="F20" s="15">
        <f t="shared" si="2"/>
        <v>0.06199986630210782</v>
      </c>
      <c r="G20" s="6">
        <f t="shared" si="3"/>
        <v>0.17209535362937392</v>
      </c>
    </row>
    <row r="21" spans="1:7" ht="12.75">
      <c r="A21" s="8" t="s">
        <v>10</v>
      </c>
      <c r="B21" s="8" t="s">
        <v>11</v>
      </c>
      <c r="C21" s="8" t="s">
        <v>12</v>
      </c>
      <c r="D21" s="8" t="s">
        <v>35</v>
      </c>
      <c r="E21">
        <v>18</v>
      </c>
      <c r="F21" s="6">
        <f t="shared" si="2"/>
        <v>0.07975196477322406</v>
      </c>
      <c r="G21" s="6">
        <f t="shared" si="3"/>
        <v>0.251847318402598</v>
      </c>
    </row>
    <row r="22" spans="1:7" ht="12.75">
      <c r="A22">
        <v>0</v>
      </c>
      <c r="B22" s="6">
        <f>POISSON(A22,8,0)</f>
        <v>0.0003354626279025174</v>
      </c>
      <c r="C22" s="6">
        <f>POISSON(A22,8,1)</f>
        <v>0.0003354626279025174</v>
      </c>
      <c r="D22">
        <f>POISSON(A22,4,0)</f>
        <v>0.018315638888734272</v>
      </c>
      <c r="E22">
        <v>19</v>
      </c>
      <c r="F22" s="15">
        <f t="shared" si="2"/>
        <v>0.09492743985153006</v>
      </c>
      <c r="G22" s="6">
        <f t="shared" si="3"/>
        <v>0.34677475825412807</v>
      </c>
    </row>
    <row r="23" spans="1:7" ht="12.75">
      <c r="A23">
        <v>1</v>
      </c>
      <c r="B23" s="6">
        <f aca="true" t="shared" si="4" ref="B23:B52">POISSON(A23,8,0)</f>
        <v>0.002683701023220139</v>
      </c>
      <c r="C23" s="6">
        <f aca="true" t="shared" si="5" ref="C23:C52">POISSON(A23,8,1)</f>
        <v>0.0030191636511226563</v>
      </c>
      <c r="D23">
        <f aca="true" t="shared" si="6" ref="D23:D52">POISSON(A23,4,0)</f>
        <v>0.07326255555493709</v>
      </c>
      <c r="E23">
        <v>20</v>
      </c>
      <c r="F23" s="6">
        <f t="shared" si="2"/>
        <v>0.10478528937457349</v>
      </c>
      <c r="G23" s="6">
        <f t="shared" si="3"/>
        <v>0.45156004762870156</v>
      </c>
    </row>
    <row r="24" spans="1:7" ht="12.75">
      <c r="A24">
        <v>2</v>
      </c>
      <c r="B24" s="6">
        <f t="shared" si="4"/>
        <v>0.010734804092880556</v>
      </c>
      <c r="C24" s="6">
        <f t="shared" si="5"/>
        <v>0.013753967744003212</v>
      </c>
      <c r="D24">
        <f t="shared" si="6"/>
        <v>0.14652511110987418</v>
      </c>
      <c r="E24">
        <v>21</v>
      </c>
      <c r="F24" s="15">
        <f t="shared" si="2"/>
        <v>0.10747209166622905</v>
      </c>
      <c r="G24" s="6">
        <f t="shared" si="3"/>
        <v>0.5590321392949306</v>
      </c>
    </row>
    <row r="25" spans="1:7" ht="12.75">
      <c r="A25">
        <v>3</v>
      </c>
      <c r="B25" s="6">
        <f t="shared" si="4"/>
        <v>0.028626144247681482</v>
      </c>
      <c r="C25" s="6">
        <f t="shared" si="5"/>
        <v>0.0423801119916847</v>
      </c>
      <c r="D25">
        <f t="shared" si="6"/>
        <v>0.1953668148131656</v>
      </c>
      <c r="E25">
        <v>22</v>
      </c>
      <c r="F25" s="6">
        <f t="shared" si="2"/>
        <v>0.10258699659049161</v>
      </c>
      <c r="G25" s="6">
        <f t="shared" si="3"/>
        <v>0.6616191358854222</v>
      </c>
    </row>
    <row r="26" spans="1:7" ht="12.75">
      <c r="A26">
        <v>4</v>
      </c>
      <c r="B26" s="6">
        <f t="shared" si="4"/>
        <v>0.057252288495362964</v>
      </c>
      <c r="C26" s="6">
        <f t="shared" si="5"/>
        <v>0.09963240048704766</v>
      </c>
      <c r="D26">
        <f t="shared" si="6"/>
        <v>0.1953668148131656</v>
      </c>
      <c r="E26">
        <v>23</v>
      </c>
      <c r="F26" s="15">
        <f t="shared" si="2"/>
        <v>0.09126468593000243</v>
      </c>
      <c r="G26" s="6">
        <f t="shared" si="3"/>
        <v>0.7528838218154247</v>
      </c>
    </row>
    <row r="27" spans="1:12" ht="12.75">
      <c r="A27">
        <v>5</v>
      </c>
      <c r="B27" s="6">
        <f t="shared" si="4"/>
        <v>0.09160366159258075</v>
      </c>
      <c r="C27" s="6">
        <f t="shared" si="5"/>
        <v>0.1912360620796284</v>
      </c>
      <c r="D27" s="7">
        <f t="shared" si="6"/>
        <v>0.15629345185053248</v>
      </c>
      <c r="E27">
        <v>24</v>
      </c>
      <c r="F27" s="6">
        <f t="shared" si="2"/>
        <v>0.07576138992266221</v>
      </c>
      <c r="G27" s="6">
        <f t="shared" si="3"/>
        <v>0.8286452117380869</v>
      </c>
      <c r="I27" s="8"/>
      <c r="J27" s="9"/>
      <c r="K27" s="8"/>
      <c r="L27" s="8"/>
    </row>
    <row r="28" spans="1:7" ht="12.75">
      <c r="A28">
        <v>6</v>
      </c>
      <c r="B28" s="6">
        <f t="shared" si="4"/>
        <v>0.12213821545677433</v>
      </c>
      <c r="C28" s="6">
        <f t="shared" si="5"/>
        <v>0.31337427753640273</v>
      </c>
      <c r="D28">
        <f t="shared" si="6"/>
        <v>0.10419563456702165</v>
      </c>
      <c r="E28">
        <v>25</v>
      </c>
      <c r="F28" s="15">
        <f t="shared" si="2"/>
        <v>0.05874421618618725</v>
      </c>
      <c r="G28" s="6">
        <f t="shared" si="3"/>
        <v>0.8873894279242742</v>
      </c>
    </row>
    <row r="29" spans="1:7" ht="12.75">
      <c r="A29">
        <v>7</v>
      </c>
      <c r="B29" s="6">
        <f t="shared" si="4"/>
        <v>0.13958653195059922</v>
      </c>
      <c r="C29" s="6">
        <f t="shared" si="5"/>
        <v>0.45296080948700196</v>
      </c>
      <c r="D29">
        <f t="shared" si="6"/>
        <v>0.05954036260972665</v>
      </c>
      <c r="E29">
        <v>26</v>
      </c>
      <c r="F29" s="6">
        <f t="shared" si="2"/>
        <v>0.042580866762177115</v>
      </c>
      <c r="G29" s="6">
        <f t="shared" si="3"/>
        <v>0.9299702946864513</v>
      </c>
    </row>
    <row r="30" spans="1:10" ht="12.75">
      <c r="A30">
        <v>8</v>
      </c>
      <c r="B30" s="6">
        <f t="shared" si="4"/>
        <v>0.13958653195059922</v>
      </c>
      <c r="C30" s="6">
        <f t="shared" si="5"/>
        <v>0.5925473414376012</v>
      </c>
      <c r="D30">
        <f t="shared" si="6"/>
        <v>0.029770181304863325</v>
      </c>
      <c r="E30">
        <v>27</v>
      </c>
      <c r="F30" s="6">
        <f t="shared" si="2"/>
        <v>0.028872496550991944</v>
      </c>
      <c r="G30" s="6">
        <f t="shared" si="3"/>
        <v>0.9588427912374433</v>
      </c>
      <c r="J30" s="7"/>
    </row>
    <row r="31" spans="1:7" ht="12.75">
      <c r="A31">
        <v>9</v>
      </c>
      <c r="B31" s="6">
        <f t="shared" si="4"/>
        <v>0.12407691728942154</v>
      </c>
      <c r="C31" s="6">
        <f t="shared" si="5"/>
        <v>0.7166242587270228</v>
      </c>
      <c r="D31">
        <f t="shared" si="6"/>
        <v>0.013231191691050366</v>
      </c>
      <c r="E31">
        <v>28</v>
      </c>
      <c r="F31" s="6">
        <f t="shared" si="2"/>
        <v>0.01832293050351412</v>
      </c>
      <c r="G31" s="6">
        <f t="shared" si="3"/>
        <v>0.9771657217409574</v>
      </c>
    </row>
    <row r="32" spans="1:7" ht="12.75">
      <c r="A32">
        <v>10</v>
      </c>
      <c r="B32" s="15">
        <f t="shared" si="4"/>
        <v>0.09926153383153724</v>
      </c>
      <c r="C32" s="6">
        <f t="shared" si="5"/>
        <v>0.81588579255856</v>
      </c>
      <c r="D32" s="7">
        <f t="shared" si="6"/>
        <v>0.005292476676420146</v>
      </c>
      <c r="E32">
        <v>29</v>
      </c>
      <c r="F32" s="6">
        <f t="shared" si="2"/>
        <v>0.010886834039223215</v>
      </c>
      <c r="G32" s="6">
        <f t="shared" si="3"/>
        <v>0.9880525557801806</v>
      </c>
    </row>
    <row r="33" spans="1:7" ht="12.75">
      <c r="A33">
        <v>11</v>
      </c>
      <c r="B33" s="6">
        <f t="shared" si="4"/>
        <v>0.07219020642293617</v>
      </c>
      <c r="C33" s="6">
        <f t="shared" si="5"/>
        <v>0.8880759989814961</v>
      </c>
      <c r="D33">
        <f t="shared" si="6"/>
        <v>0.0019245369732436895</v>
      </c>
      <c r="E33">
        <v>30</v>
      </c>
      <c r="F33" s="6">
        <f t="shared" si="2"/>
        <v>0.0060575461192601135</v>
      </c>
      <c r="G33" s="6">
        <f t="shared" si="3"/>
        <v>0.9941101018994407</v>
      </c>
    </row>
    <row r="34" spans="1:7" ht="12.75">
      <c r="A34">
        <v>12</v>
      </c>
      <c r="B34" s="6">
        <f t="shared" si="4"/>
        <v>0.04812680428195744</v>
      </c>
      <c r="C34" s="6">
        <f t="shared" si="5"/>
        <v>0.9362028032634536</v>
      </c>
      <c r="D34">
        <f t="shared" si="6"/>
        <v>0.0006415123244145631</v>
      </c>
      <c r="E34">
        <v>31</v>
      </c>
      <c r="F34" s="6">
        <f t="shared" si="2"/>
        <v>0.0031565376800114574</v>
      </c>
      <c r="G34" s="6">
        <f t="shared" si="3"/>
        <v>0.9972666395794522</v>
      </c>
    </row>
    <row r="35" spans="1:10" ht="12.75">
      <c r="A35">
        <v>13</v>
      </c>
      <c r="B35" s="6">
        <f t="shared" si="4"/>
        <v>0.02961649494274304</v>
      </c>
      <c r="C35" s="6">
        <f t="shared" si="5"/>
        <v>0.9658192982061966</v>
      </c>
      <c r="D35">
        <f t="shared" si="6"/>
        <v>0.00019738840751217326</v>
      </c>
      <c r="E35">
        <v>32</v>
      </c>
      <c r="F35" s="6">
        <f t="shared" si="2"/>
        <v>0.0015403296851979045</v>
      </c>
      <c r="G35" s="6">
        <f t="shared" si="3"/>
        <v>0.9988069692646501</v>
      </c>
      <c r="J35" s="7"/>
    </row>
    <row r="36" spans="1:7" ht="12.75">
      <c r="A36">
        <v>14</v>
      </c>
      <c r="B36" s="6">
        <f t="shared" si="4"/>
        <v>0.016923711395853164</v>
      </c>
      <c r="C36" s="6">
        <f t="shared" si="5"/>
        <v>0.9827430096020499</v>
      </c>
      <c r="D36">
        <f t="shared" si="6"/>
        <v>5.639668786062093E-05</v>
      </c>
      <c r="E36">
        <v>33</v>
      </c>
      <c r="F36" s="6">
        <f t="shared" si="2"/>
        <v>0.0007037403689948476</v>
      </c>
      <c r="G36" s="6">
        <f t="shared" si="3"/>
        <v>0.999510709633645</v>
      </c>
    </row>
    <row r="37" spans="1:7" ht="12.75">
      <c r="A37">
        <v>15</v>
      </c>
      <c r="B37" s="6">
        <f t="shared" si="4"/>
        <v>0.009025979411121687</v>
      </c>
      <c r="C37" s="6">
        <f t="shared" si="5"/>
        <v>0.9917689890131716</v>
      </c>
      <c r="D37">
        <f t="shared" si="6"/>
        <v>1.5039116762832246E-05</v>
      </c>
      <c r="E37">
        <v>34</v>
      </c>
      <c r="F37" s="6">
        <f t="shared" si="2"/>
        <v>0.00030092065552041994</v>
      </c>
      <c r="G37" s="6">
        <f t="shared" si="3"/>
        <v>0.9998116302891654</v>
      </c>
    </row>
    <row r="38" spans="1:7" ht="12.75">
      <c r="A38">
        <v>16</v>
      </c>
      <c r="B38" s="6">
        <f t="shared" si="4"/>
        <v>0.0045129897055608435</v>
      </c>
      <c r="C38" s="6">
        <f t="shared" si="5"/>
        <v>0.9962819787187324</v>
      </c>
      <c r="D38">
        <f t="shared" si="6"/>
        <v>3.7597791907080616E-06</v>
      </c>
      <c r="E38">
        <v>35</v>
      </c>
      <c r="F38" s="6">
        <f t="shared" si="2"/>
        <v>0.00012036826220816822</v>
      </c>
      <c r="G38" s="6">
        <f t="shared" si="3"/>
        <v>0.9999319985513736</v>
      </c>
    </row>
    <row r="39" spans="1:7" ht="12.75">
      <c r="A39">
        <v>17</v>
      </c>
      <c r="B39" s="6">
        <f t="shared" si="4"/>
        <v>0.002123759861440397</v>
      </c>
      <c r="C39" s="6">
        <f t="shared" si="5"/>
        <v>0.9984057385801728</v>
      </c>
      <c r="D39">
        <f t="shared" si="6"/>
        <v>8.846539272254263E-07</v>
      </c>
      <c r="E39">
        <v>36</v>
      </c>
      <c r="F39" s="6">
        <f t="shared" si="2"/>
        <v>4.500949975732765E-05</v>
      </c>
      <c r="G39" s="6">
        <f t="shared" si="3"/>
        <v>0.9999770080511309</v>
      </c>
    </row>
    <row r="40" spans="1:7" ht="12.75">
      <c r="A40">
        <v>18</v>
      </c>
      <c r="B40" s="6">
        <f t="shared" si="4"/>
        <v>0.0009438932717512875</v>
      </c>
      <c r="C40" s="6">
        <f t="shared" si="5"/>
        <v>0.999349631851924</v>
      </c>
      <c r="D40">
        <f t="shared" si="6"/>
        <v>1.9658976160565028E-07</v>
      </c>
      <c r="E40">
        <v>37</v>
      </c>
      <c r="F40" s="6">
        <f t="shared" si="2"/>
        <v>1.5720573719815123E-05</v>
      </c>
      <c r="G40" s="6">
        <f t="shared" si="3"/>
        <v>0.9999927286248507</v>
      </c>
    </row>
    <row r="41" spans="1:7" ht="12.75">
      <c r="A41">
        <v>19</v>
      </c>
      <c r="B41" s="6">
        <f t="shared" si="4"/>
        <v>0.00039742874600054206</v>
      </c>
      <c r="C41" s="6">
        <f t="shared" si="5"/>
        <v>0.9997470605979246</v>
      </c>
      <c r="D41">
        <f t="shared" si="6"/>
        <v>4.1387318232768486E-08</v>
      </c>
      <c r="E41">
        <v>38</v>
      </c>
      <c r="F41" s="6">
        <f t="shared" si="2"/>
        <v>5.123506819615871E-06</v>
      </c>
      <c r="G41" s="6">
        <f t="shared" si="3"/>
        <v>0.9999978521316703</v>
      </c>
    </row>
    <row r="42" spans="1:7" ht="12.75">
      <c r="A42">
        <v>20</v>
      </c>
      <c r="B42" s="6">
        <f t="shared" si="4"/>
        <v>0.00015897149840021684</v>
      </c>
      <c r="C42" s="6">
        <f t="shared" si="5"/>
        <v>0.9999060320963249</v>
      </c>
      <c r="D42">
        <f t="shared" si="6"/>
        <v>8.277463646553698E-09</v>
      </c>
      <c r="E42">
        <v>39</v>
      </c>
      <c r="F42" s="6">
        <f t="shared" si="2"/>
        <v>1.556252564538147E-06</v>
      </c>
      <c r="G42" s="6">
        <f t="shared" si="3"/>
        <v>0.9999994083842347</v>
      </c>
    </row>
    <row r="43" spans="1:7" ht="12.75">
      <c r="A43">
        <v>21</v>
      </c>
      <c r="B43" s="6">
        <f t="shared" si="4"/>
        <v>6.056057081913022E-05</v>
      </c>
      <c r="C43" s="6">
        <f t="shared" si="5"/>
        <v>0.999966592667144</v>
      </c>
      <c r="D43">
        <f t="shared" si="6"/>
        <v>1.5766597422007042E-09</v>
      </c>
      <c r="E43">
        <v>40</v>
      </c>
      <c r="F43" s="6">
        <f t="shared" si="2"/>
        <v>4.399406288213621E-07</v>
      </c>
      <c r="G43" s="6">
        <f t="shared" si="3"/>
        <v>0.9999998483248635</v>
      </c>
    </row>
    <row r="44" spans="1:7" ht="12.75">
      <c r="A44">
        <v>22</v>
      </c>
      <c r="B44" s="6">
        <f t="shared" si="4"/>
        <v>2.202202575241099E-05</v>
      </c>
      <c r="C44" s="6">
        <f t="shared" si="5"/>
        <v>0.9999886146928963</v>
      </c>
      <c r="D44">
        <f t="shared" si="6"/>
        <v>2.8666540767285533E-10</v>
      </c>
      <c r="E44">
        <v>41</v>
      </c>
      <c r="F44" s="6">
        <f t="shared" si="2"/>
        <v>1.1555663796433551E-07</v>
      </c>
      <c r="G44" s="6">
        <f t="shared" si="3"/>
        <v>0.9999999638815015</v>
      </c>
    </row>
    <row r="45" spans="1:7" ht="12.75">
      <c r="A45">
        <v>23</v>
      </c>
      <c r="B45" s="6">
        <f t="shared" si="4"/>
        <v>7.659835044316867E-06</v>
      </c>
      <c r="C45" s="6">
        <f t="shared" si="5"/>
        <v>0.9999962745279407</v>
      </c>
      <c r="D45">
        <f t="shared" si="6"/>
        <v>4.985485350832266E-11</v>
      </c>
      <c r="E45">
        <v>42</v>
      </c>
      <c r="F45" s="6">
        <f t="shared" si="2"/>
        <v>2.8148411811825183E-08</v>
      </c>
      <c r="G45" s="6">
        <f t="shared" si="3"/>
        <v>0.9999999920299133</v>
      </c>
    </row>
    <row r="46" spans="1:7" ht="12.75">
      <c r="A46">
        <v>24</v>
      </c>
      <c r="B46" s="6">
        <f t="shared" si="4"/>
        <v>2.553278348105622E-06</v>
      </c>
      <c r="C46" s="6">
        <f t="shared" si="5"/>
        <v>0.9999988278062888</v>
      </c>
      <c r="D46">
        <f t="shared" si="6"/>
        <v>8.30914225138711E-12</v>
      </c>
      <c r="E46">
        <v>43</v>
      </c>
      <c r="F46" s="6">
        <f t="shared" si="2"/>
        <v>6.344722519302293E-09</v>
      </c>
      <c r="G46" s="6">
        <f t="shared" si="3"/>
        <v>0.9999999983746358</v>
      </c>
    </row>
    <row r="47" spans="1:7" ht="12.75">
      <c r="A47">
        <v>25</v>
      </c>
      <c r="B47" s="6">
        <f t="shared" si="4"/>
        <v>8.170490713937991E-07</v>
      </c>
      <c r="C47" s="6">
        <f t="shared" si="5"/>
        <v>0.9999996448553601</v>
      </c>
      <c r="D47">
        <f t="shared" si="6"/>
        <v>1.3294627602219378E-12</v>
      </c>
      <c r="E47">
        <v>44</v>
      </c>
      <c r="F47" s="6">
        <f t="shared" si="2"/>
        <v>1.3199684961485568E-09</v>
      </c>
      <c r="G47" s="6">
        <f t="shared" si="3"/>
        <v>0.9999999996946043</v>
      </c>
    </row>
    <row r="48" spans="1:7" ht="12.75">
      <c r="A48">
        <v>26</v>
      </c>
      <c r="B48" s="6">
        <f t="shared" si="4"/>
        <v>2.513997142750151E-07</v>
      </c>
      <c r="C48" s="6">
        <f t="shared" si="5"/>
        <v>0.9999998962550745</v>
      </c>
      <c r="D48">
        <f t="shared" si="6"/>
        <v>2.0453273234183658E-13</v>
      </c>
      <c r="E48">
        <v>45</v>
      </c>
      <c r="F48" s="6">
        <f t="shared" si="2"/>
        <v>2.527119172113466E-10</v>
      </c>
      <c r="G48" s="6">
        <f t="shared" si="3"/>
        <v>0.9999999999473163</v>
      </c>
    </row>
    <row r="49" spans="1:7" ht="12.75">
      <c r="A49">
        <v>27</v>
      </c>
      <c r="B49" s="6">
        <f t="shared" si="4"/>
        <v>7.448880422963409E-08</v>
      </c>
      <c r="C49" s="6">
        <f t="shared" si="5"/>
        <v>0.9999999707438787</v>
      </c>
      <c r="D49">
        <f t="shared" si="6"/>
        <v>3.0301145532123937E-14</v>
      </c>
      <c r="E49">
        <v>46</v>
      </c>
      <c r="F49" s="6">
        <f t="shared" si="2"/>
        <v>4.437249382473485E-11</v>
      </c>
      <c r="G49" s="6">
        <f t="shared" si="3"/>
        <v>0.9999999999916888</v>
      </c>
    </row>
    <row r="50" spans="1:7" ht="12.75">
      <c r="A50">
        <v>28</v>
      </c>
      <c r="B50" s="6">
        <f t="shared" si="4"/>
        <v>2.128251549418117E-08</v>
      </c>
      <c r="C50" s="6">
        <f t="shared" si="5"/>
        <v>0.9999999920263941</v>
      </c>
      <c r="D50">
        <f t="shared" si="6"/>
        <v>0</v>
      </c>
      <c r="E50">
        <v>47</v>
      </c>
      <c r="F50" s="6">
        <f t="shared" si="2"/>
        <v>7.117028469433704E-12</v>
      </c>
      <c r="G50" s="6">
        <f t="shared" si="3"/>
        <v>0.9999999999988057</v>
      </c>
    </row>
    <row r="51" spans="1:7" ht="12.75">
      <c r="A51">
        <v>29</v>
      </c>
      <c r="B51" s="6">
        <f t="shared" si="4"/>
        <v>5.871038757015494E-09</v>
      </c>
      <c r="C51" s="6">
        <f t="shared" si="5"/>
        <v>0.9999999978974329</v>
      </c>
      <c r="D51">
        <f t="shared" si="6"/>
        <v>0</v>
      </c>
      <c r="E51">
        <v>48</v>
      </c>
      <c r="F51" s="6">
        <f t="shared" si="2"/>
        <v>1.0378999851257518E-12</v>
      </c>
      <c r="G51" s="6">
        <f t="shared" si="3"/>
        <v>0.9999999999998437</v>
      </c>
    </row>
    <row r="52" spans="1:7" ht="12.75">
      <c r="A52">
        <v>30</v>
      </c>
      <c r="B52" s="6">
        <f t="shared" si="4"/>
        <v>1.565610335204132E-09</v>
      </c>
      <c r="C52" s="6">
        <f t="shared" si="5"/>
        <v>0.9999999994630432</v>
      </c>
      <c r="D52">
        <f t="shared" si="6"/>
        <v>0</v>
      </c>
      <c r="E52">
        <v>49</v>
      </c>
      <c r="F52" s="6">
        <f t="shared" si="2"/>
        <v>1.3686593210449514E-13</v>
      </c>
      <c r="G52" s="6">
        <f t="shared" si="3"/>
        <v>0.9999999999999806</v>
      </c>
    </row>
    <row r="53" spans="1:7" ht="12.75">
      <c r="A53" t="s">
        <v>31</v>
      </c>
      <c r="C53" s="11">
        <f>POISSON(12,50*0.2,0)</f>
        <v>0.09478033009176855</v>
      </c>
      <c r="E53">
        <v>50</v>
      </c>
      <c r="F53" s="6">
        <f t="shared" si="2"/>
        <v>1.6213348880070882E-14</v>
      </c>
      <c r="G53" s="6">
        <f t="shared" si="3"/>
        <v>0.9999999999999968</v>
      </c>
    </row>
    <row r="54" spans="5:7" ht="12.75">
      <c r="E54">
        <v>51</v>
      </c>
      <c r="F54" s="6">
        <f t="shared" si="2"/>
        <v>1.7118166238385596E-15</v>
      </c>
      <c r="G54" s="6">
        <f t="shared" si="3"/>
        <v>0.9999999999999984</v>
      </c>
    </row>
    <row r="55" spans="5:7" ht="12.75">
      <c r="E55">
        <v>52</v>
      </c>
      <c r="F55" s="6">
        <f t="shared" si="2"/>
        <v>1.5953320606779398E-16</v>
      </c>
      <c r="G55" s="6">
        <f t="shared" si="3"/>
        <v>0.9999999999999986</v>
      </c>
    </row>
    <row r="56" spans="5:7" ht="12.75">
      <c r="E56">
        <v>53</v>
      </c>
      <c r="F56" s="6">
        <f t="shared" si="2"/>
        <v>1.2966414426409983E-17</v>
      </c>
      <c r="G56" s="6">
        <f t="shared" si="3"/>
        <v>0.9999999999999986</v>
      </c>
    </row>
    <row r="57" spans="5:7" ht="12.75">
      <c r="E57">
        <v>54</v>
      </c>
      <c r="F57" s="6">
        <f t="shared" si="2"/>
        <v>9.05063115233748E-19</v>
      </c>
      <c r="G57" s="6">
        <f t="shared" si="3"/>
        <v>0.9999999999999986</v>
      </c>
    </row>
    <row r="58" spans="5:7" ht="12.75">
      <c r="E58">
        <v>55</v>
      </c>
      <c r="F58" s="6">
        <f t="shared" si="2"/>
        <v>5.316454662911503E-20</v>
      </c>
      <c r="G58" s="6">
        <f t="shared" si="3"/>
        <v>0.9999999999999986</v>
      </c>
    </row>
    <row r="59" spans="5:7" ht="12.75">
      <c r="E59">
        <v>56</v>
      </c>
      <c r="F59" s="6">
        <f t="shared" si="2"/>
        <v>2.5559878187074593E-21</v>
      </c>
      <c r="G59" s="6">
        <f t="shared" si="3"/>
        <v>0.9999999999999986</v>
      </c>
    </row>
    <row r="60" spans="5:7" ht="12.75">
      <c r="E60">
        <v>57</v>
      </c>
      <c r="F60" s="6">
        <f t="shared" si="2"/>
        <v>9.658253565966131E-23</v>
      </c>
      <c r="G60" s="6">
        <f t="shared" si="3"/>
        <v>0.9999999999999986</v>
      </c>
    </row>
    <row r="61" spans="5:7" ht="12.75">
      <c r="E61">
        <v>58</v>
      </c>
      <c r="F61" s="6">
        <f t="shared" si="2"/>
        <v>2.6899645210250374E-24</v>
      </c>
      <c r="G61" s="6">
        <f t="shared" si="3"/>
        <v>0.9999999999999986</v>
      </c>
    </row>
    <row r="62" spans="5:7" ht="12.75">
      <c r="E62">
        <v>59</v>
      </c>
      <c r="F62" s="6">
        <f t="shared" si="2"/>
        <v>4.909974353891866E-26</v>
      </c>
      <c r="G62" s="6">
        <f t="shared" si="3"/>
        <v>0.9999999999999986</v>
      </c>
    </row>
    <row r="63" spans="5:7" ht="12.75">
      <c r="E63">
        <v>60</v>
      </c>
      <c r="F63" s="6">
        <f t="shared" si="2"/>
        <v>4.406387240672199E-28</v>
      </c>
      <c r="G63" s="6">
        <f t="shared" si="3"/>
        <v>0.9999999999999986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B20" sqref="B20"/>
    </sheetView>
  </sheetViews>
  <sheetFormatPr defaultColWidth="9.140625" defaultRowHeight="12.75"/>
  <cols>
    <col min="1" max="1" width="18.421875" style="1" customWidth="1"/>
    <col min="2" max="2" width="24.28125" style="1" customWidth="1"/>
    <col min="3" max="3" width="13.140625" style="1" bestFit="1" customWidth="1"/>
    <col min="4" max="4" width="11.57421875" style="1" customWidth="1"/>
    <col min="5" max="5" width="9.140625" style="1" customWidth="1"/>
    <col min="6" max="6" width="10.7109375" style="1" bestFit="1" customWidth="1"/>
    <col min="7" max="16384" width="9.140625" style="1" customWidth="1"/>
  </cols>
  <sheetData>
    <row r="1" spans="2:3" s="17" customFormat="1" ht="18">
      <c r="B1" s="17" t="s">
        <v>1</v>
      </c>
      <c r="C1" s="17" t="s">
        <v>0</v>
      </c>
    </row>
    <row r="2" spans="2:3" ht="18">
      <c r="B2" s="1">
        <v>0.5</v>
      </c>
      <c r="C2" s="2">
        <f>NORMSINV(B2)</f>
        <v>-1.392137635291833E-16</v>
      </c>
    </row>
    <row r="3" spans="2:3" ht="18">
      <c r="B3" s="1">
        <v>0.9</v>
      </c>
      <c r="C3" s="2">
        <f>NORMSINV(B3)</f>
        <v>1.2815515655446004</v>
      </c>
    </row>
    <row r="4" spans="2:3" ht="18">
      <c r="B4" s="1">
        <v>0.95</v>
      </c>
      <c r="C4" s="2">
        <f>NORMSINV(B4)</f>
        <v>1.6448536269514724</v>
      </c>
    </row>
    <row r="5" spans="2:3" ht="18">
      <c r="B5" s="1">
        <v>0.975</v>
      </c>
      <c r="C5" s="2">
        <f>NORMSINV(B5)</f>
        <v>1.959963984540054</v>
      </c>
    </row>
    <row r="6" spans="2:3" ht="18">
      <c r="B6" s="1">
        <v>0.995</v>
      </c>
      <c r="C6" s="2">
        <f>NORMSINV(B6)</f>
        <v>2.57582930354891</v>
      </c>
    </row>
    <row r="7" ht="18">
      <c r="A7" s="3" t="s">
        <v>2</v>
      </c>
    </row>
    <row r="8" spans="1:4" ht="18">
      <c r="A8" s="1" t="s">
        <v>3</v>
      </c>
      <c r="B8" s="1" t="s">
        <v>4</v>
      </c>
      <c r="C8" s="1" t="s">
        <v>5</v>
      </c>
      <c r="D8" s="1" t="s">
        <v>6</v>
      </c>
    </row>
    <row r="9" spans="1:4" ht="18">
      <c r="A9" s="1">
        <v>0.05</v>
      </c>
      <c r="B9" s="1">
        <f>1-A9</f>
        <v>0.95</v>
      </c>
      <c r="C9" s="2">
        <f>NORMSINV(B9)</f>
        <v>1.6448536269514724</v>
      </c>
      <c r="D9" s="4">
        <f>2*A9</f>
        <v>0.1</v>
      </c>
    </row>
    <row r="10" spans="1:4" ht="18">
      <c r="A10" s="1">
        <v>0.025</v>
      </c>
      <c r="B10" s="1">
        <f>1-A10</f>
        <v>0.975</v>
      </c>
      <c r="C10" s="2">
        <f>NORMSINV(B10)</f>
        <v>1.959963984540054</v>
      </c>
      <c r="D10" s="4">
        <f>2*A10</f>
        <v>0.05</v>
      </c>
    </row>
    <row r="11" spans="1:4" ht="18">
      <c r="A11" s="1">
        <v>0.1</v>
      </c>
      <c r="B11" s="1">
        <f>1-A11</f>
        <v>0.9</v>
      </c>
      <c r="C11" s="2">
        <f>NORMSINV(B11)</f>
        <v>1.2815515655446004</v>
      </c>
      <c r="D11" s="4">
        <f>2*A11</f>
        <v>0.2</v>
      </c>
    </row>
    <row r="12" spans="1:4" ht="18">
      <c r="A12" s="1">
        <v>0.005</v>
      </c>
      <c r="B12" s="1">
        <f>1-A12</f>
        <v>0.995</v>
      </c>
      <c r="C12" s="2">
        <f>NORMSINV(B12)</f>
        <v>2.57582930354891</v>
      </c>
      <c r="D12" s="4">
        <f>2*A12</f>
        <v>0.01</v>
      </c>
    </row>
    <row r="14" spans="1:2" ht="18">
      <c r="A14" s="1" t="s">
        <v>7</v>
      </c>
      <c r="B14" s="1" t="s">
        <v>46</v>
      </c>
    </row>
    <row r="15" spans="2:4" ht="18">
      <c r="B15" s="1" t="s">
        <v>47</v>
      </c>
      <c r="C15" s="18">
        <f>NORMSDIST(2)</f>
        <v>0.9772498680518207</v>
      </c>
      <c r="D15" s="5">
        <f>NORMSDIST(2)</f>
        <v>0.9772498680518207</v>
      </c>
    </row>
    <row r="16" spans="2:6" ht="18">
      <c r="B16" s="1" t="s">
        <v>48</v>
      </c>
      <c r="C16" s="18">
        <f>NORMSDIST(1)</f>
        <v>0.8413447460685429</v>
      </c>
      <c r="D16" s="5">
        <f>NORMSDIST(1)</f>
        <v>0.8413447460685429</v>
      </c>
      <c r="F16" s="5"/>
    </row>
    <row r="17" spans="2:4" ht="18">
      <c r="B17" s="1" t="s">
        <v>40</v>
      </c>
      <c r="C17" s="18">
        <f>C15-C16</f>
        <v>0.13590512198327775</v>
      </c>
      <c r="D17" s="5">
        <f>D15-D16</f>
        <v>0.13590512198327775</v>
      </c>
    </row>
    <row r="18" ht="18">
      <c r="C18" s="2"/>
    </row>
    <row r="19" spans="1:2" ht="18">
      <c r="A19" s="1" t="s">
        <v>41</v>
      </c>
      <c r="B19" s="1" t="s">
        <v>42</v>
      </c>
    </row>
    <row r="20" ht="18">
      <c r="B20" s="1" t="s">
        <v>9</v>
      </c>
    </row>
    <row r="21" spans="2:3" ht="18">
      <c r="B21" s="1" t="s">
        <v>43</v>
      </c>
      <c r="C21" s="1">
        <f>NORMSDIST((140.5-136.1)/6.4)</f>
        <v>0.7541161496197387</v>
      </c>
    </row>
    <row r="22" spans="2:3" ht="18">
      <c r="B22" s="19" t="s">
        <v>44</v>
      </c>
      <c r="C22" s="1">
        <f>NORMSDIST((134.5-136.1)/6.4)</f>
        <v>0.40129367431707663</v>
      </c>
    </row>
    <row r="23" spans="2:3" ht="18">
      <c r="B23" s="19" t="s">
        <v>40</v>
      </c>
      <c r="C23" s="1">
        <f>C21-C22</f>
        <v>0.3528224753026621</v>
      </c>
    </row>
    <row r="25" ht="18">
      <c r="B25" s="1" t="s">
        <v>9</v>
      </c>
    </row>
    <row r="26" spans="2:4" ht="18">
      <c r="B26" s="1" t="s">
        <v>43</v>
      </c>
      <c r="C26" s="18">
        <f>NORMDIST(140.5,136.1,6.4,1)</f>
        <v>0.7541161496197387</v>
      </c>
      <c r="D26" s="5">
        <f>NORMDIST(140.5,136.1,6.4,1)</f>
        <v>0.7541161496197387</v>
      </c>
    </row>
    <row r="27" spans="2:4" ht="18">
      <c r="B27" s="19" t="s">
        <v>44</v>
      </c>
      <c r="C27" s="18">
        <f>NORMDIST(134.5,136.1,6.4,1)</f>
        <v>0.40129367431707663</v>
      </c>
      <c r="D27" s="5">
        <f>NORMDIST(134.5,136.1,6.4,1)</f>
        <v>0.40129367431707663</v>
      </c>
    </row>
    <row r="28" spans="2:4" ht="18">
      <c r="B28" s="19" t="s">
        <v>40</v>
      </c>
      <c r="C28" s="20">
        <f>C26-C27</f>
        <v>0.3528224753026621</v>
      </c>
      <c r="D28" s="21">
        <f>D26-D27</f>
        <v>0.3528224753026621</v>
      </c>
    </row>
    <row r="29" spans="2:3" ht="18">
      <c r="B29" s="3"/>
      <c r="C29" s="2"/>
    </row>
    <row r="31" ht="18">
      <c r="C31" s="2"/>
    </row>
    <row r="32" ht="18">
      <c r="C32" s="2"/>
    </row>
    <row r="33" ht="18">
      <c r="C33" s="2"/>
    </row>
    <row r="34" ht="18">
      <c r="C34" s="2"/>
    </row>
    <row r="51" ht="18">
      <c r="A51" s="1" t="s">
        <v>8</v>
      </c>
    </row>
  </sheetData>
  <printOptions/>
  <pageMargins left="0.75" right="0.75" top="1" bottom="1" header="0.4921259845" footer="0.492125984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E33" sqref="E33"/>
    </sheetView>
  </sheetViews>
  <sheetFormatPr defaultColWidth="9.140625" defaultRowHeight="12.75"/>
  <cols>
    <col min="3" max="3" width="10.421875" style="0" bestFit="1" customWidth="1"/>
    <col min="4" max="4" width="12.28125" style="0" customWidth="1"/>
  </cols>
  <sheetData>
    <row r="1" spans="1:7" ht="12.75">
      <c r="A1" t="s">
        <v>26</v>
      </c>
      <c r="C1" s="9" t="s">
        <v>16</v>
      </c>
      <c r="E1" t="s">
        <v>27</v>
      </c>
      <c r="G1" s="7" t="s">
        <v>28</v>
      </c>
    </row>
    <row r="2" spans="2:9" ht="12.75">
      <c r="B2" s="9" t="s">
        <v>15</v>
      </c>
      <c r="C2" s="9" t="s">
        <v>49</v>
      </c>
      <c r="D2" s="13" t="s">
        <v>25</v>
      </c>
      <c r="F2" s="7" t="s">
        <v>15</v>
      </c>
      <c r="G2" s="23" t="s">
        <v>50</v>
      </c>
      <c r="H2" s="23" t="s">
        <v>49</v>
      </c>
      <c r="I2" s="24" t="s">
        <v>51</v>
      </c>
    </row>
    <row r="3" spans="2:9" ht="12.75">
      <c r="B3">
        <v>19</v>
      </c>
      <c r="C3" s="10">
        <f>1-BINOMDIST(B3,100,1/6,1)</f>
        <v>0.21974984306261192</v>
      </c>
      <c r="F3">
        <v>8</v>
      </c>
      <c r="G3" s="10">
        <f>BINOMDIST(F3-1,100,1/6,1)</f>
        <v>0.003780178156334672</v>
      </c>
      <c r="H3" s="10">
        <f>1-BINOMDIST(F3,100,1/6,1)</f>
        <v>0.990467628407911</v>
      </c>
      <c r="I3" s="10">
        <f>BINOMDIST(F3,100,1/6,0)</f>
        <v>0.005752193435754335</v>
      </c>
    </row>
    <row r="4" spans="2:9" ht="12.75">
      <c r="B4">
        <v>20</v>
      </c>
      <c r="C4" s="10">
        <f aca="true" t="shared" si="0" ref="C4:C9">1-BINOMDIST(B4,100,1/6,1)</f>
        <v>0.1518878479041631</v>
      </c>
      <c r="F4">
        <v>9</v>
      </c>
      <c r="G4" s="10">
        <f aca="true" t="shared" si="1" ref="G4:G21">BINOMDIST(F4-1,100,1/6,1)</f>
        <v>0.009532371592089008</v>
      </c>
      <c r="H4" s="10">
        <f aca="true" t="shared" si="2" ref="H4:H21">1-BINOMDIST(F4,100,1/6,1)</f>
        <v>0.9787075884948132</v>
      </c>
      <c r="I4" s="10">
        <f aca="true" t="shared" si="3" ref="I4:I21">BINOMDIST(F4,100,1/6,0)</f>
        <v>0.01176003991309776</v>
      </c>
    </row>
    <row r="5" spans="2:9" ht="12.75">
      <c r="B5">
        <v>21</v>
      </c>
      <c r="C5" s="10">
        <f t="shared" si="0"/>
        <v>0.10018347064058308</v>
      </c>
      <c r="F5">
        <v>10</v>
      </c>
      <c r="G5" s="14">
        <f t="shared" si="1"/>
        <v>0.021292411505186768</v>
      </c>
      <c r="H5" s="10">
        <f t="shared" si="2"/>
        <v>0.9573043158529753</v>
      </c>
      <c r="I5" s="10">
        <f t="shared" si="3"/>
        <v>0.021403272641837945</v>
      </c>
    </row>
    <row r="6" spans="2:9" ht="12.75">
      <c r="B6">
        <v>22</v>
      </c>
      <c r="C6" s="10">
        <f t="shared" si="0"/>
        <v>0.06305032696946655</v>
      </c>
      <c r="F6">
        <v>11</v>
      </c>
      <c r="G6" s="25">
        <f t="shared" si="1"/>
        <v>0.04269568414702471</v>
      </c>
      <c r="H6" s="10">
        <f t="shared" si="2"/>
        <v>0.922280778802695</v>
      </c>
      <c r="I6" s="10">
        <f t="shared" si="3"/>
        <v>0.035023537050280294</v>
      </c>
    </row>
    <row r="7" spans="2:9" ht="12.75">
      <c r="B7" s="7">
        <v>23</v>
      </c>
      <c r="C7" s="22">
        <f t="shared" si="0"/>
        <v>0.03786436865340492</v>
      </c>
      <c r="F7">
        <v>12</v>
      </c>
      <c r="G7" s="10">
        <f t="shared" si="1"/>
        <v>0.07771922119730501</v>
      </c>
      <c r="H7" s="10">
        <f t="shared" si="2"/>
        <v>0.8703291988447794</v>
      </c>
      <c r="I7" s="10">
        <f t="shared" si="3"/>
        <v>0.05195157995791562</v>
      </c>
    </row>
    <row r="8" spans="2:9" ht="12.75">
      <c r="B8">
        <v>24</v>
      </c>
      <c r="C8" s="10">
        <f t="shared" si="0"/>
        <v>0.021703378733932133</v>
      </c>
      <c r="F8">
        <v>13</v>
      </c>
      <c r="G8" s="10">
        <f t="shared" si="1"/>
        <v>0.12967080115522062</v>
      </c>
      <c r="H8" s="10">
        <f t="shared" si="2"/>
        <v>0.7999947521325245</v>
      </c>
      <c r="I8" s="10">
        <f t="shared" si="3"/>
        <v>0.0703344467122549</v>
      </c>
    </row>
    <row r="9" spans="2:9" ht="12.75">
      <c r="B9">
        <v>25</v>
      </c>
      <c r="C9" s="10">
        <f t="shared" si="0"/>
        <v>0.011877496862892634</v>
      </c>
      <c r="F9">
        <v>14</v>
      </c>
      <c r="G9" s="10">
        <f t="shared" si="1"/>
        <v>0.20000524786747553</v>
      </c>
      <c r="H9" s="10">
        <f t="shared" si="2"/>
        <v>0.7125790826472933</v>
      </c>
      <c r="I9" s="10">
        <f t="shared" si="3"/>
        <v>0.08741566948523119</v>
      </c>
    </row>
    <row r="10" spans="6:9" ht="12.75">
      <c r="F10">
        <v>15</v>
      </c>
      <c r="G10" s="10">
        <f t="shared" si="1"/>
        <v>0.2874209173527067</v>
      </c>
      <c r="H10" s="10">
        <f t="shared" si="2"/>
        <v>0.6123424483042281</v>
      </c>
      <c r="I10" s="10">
        <f t="shared" si="3"/>
        <v>0.10023663434306516</v>
      </c>
    </row>
    <row r="11" spans="2:9" ht="12.75">
      <c r="B11" s="8" t="s">
        <v>1</v>
      </c>
      <c r="C11" s="7" t="s">
        <v>17</v>
      </c>
      <c r="F11">
        <v>16</v>
      </c>
      <c r="G11" s="10">
        <f t="shared" si="1"/>
        <v>0.3876575516957719</v>
      </c>
      <c r="H11" s="10">
        <f t="shared" si="2"/>
        <v>0.5058410243147214</v>
      </c>
      <c r="I11" s="10">
        <f t="shared" si="3"/>
        <v>0.10650142398950668</v>
      </c>
    </row>
    <row r="12" spans="2:9" ht="12.75">
      <c r="B12" s="12">
        <v>0.25</v>
      </c>
      <c r="C12" s="10">
        <f>1-BINOMDIST(23,100,B12,1)</f>
        <v>0.628920669004282</v>
      </c>
      <c r="F12">
        <v>17</v>
      </c>
      <c r="G12" s="10">
        <f t="shared" si="1"/>
        <v>0.49415897568527856</v>
      </c>
      <c r="H12" s="10">
        <f t="shared" si="2"/>
        <v>0.40059255825450313</v>
      </c>
      <c r="I12" s="10">
        <f t="shared" si="3"/>
        <v>0.10524846606021836</v>
      </c>
    </row>
    <row r="13" spans="2:9" ht="12.75">
      <c r="B13">
        <v>0.3</v>
      </c>
      <c r="C13" s="10">
        <f>1-BINOMDIST(23,100,B13,1)</f>
        <v>0.9244692326966075</v>
      </c>
      <c r="F13">
        <v>18</v>
      </c>
      <c r="G13" s="10">
        <f t="shared" si="1"/>
        <v>0.5994074417454969</v>
      </c>
      <c r="H13" s="10">
        <f t="shared" si="2"/>
        <v>0.3035300839989683</v>
      </c>
      <c r="I13" s="10">
        <f t="shared" si="3"/>
        <v>0.09706247425553481</v>
      </c>
    </row>
    <row r="14" spans="2:9" ht="12.75">
      <c r="B14">
        <v>0.2</v>
      </c>
      <c r="C14" s="10">
        <f>1-BINOMDIST(23,100,B14,1)</f>
        <v>0.18908720771379428</v>
      </c>
      <c r="F14">
        <v>19</v>
      </c>
      <c r="G14" s="10">
        <f t="shared" si="1"/>
        <v>0.6964699160010317</v>
      </c>
      <c r="H14" s="10">
        <f t="shared" si="2"/>
        <v>0.21974984306261192</v>
      </c>
      <c r="I14" s="10">
        <f t="shared" si="3"/>
        <v>0.08378024093635644</v>
      </c>
    </row>
    <row r="15" spans="6:9" ht="12.75">
      <c r="F15">
        <v>20</v>
      </c>
      <c r="G15" s="10">
        <f t="shared" si="1"/>
        <v>0.7802501569373881</v>
      </c>
      <c r="H15" s="10">
        <f t="shared" si="2"/>
        <v>0.1518878479041631</v>
      </c>
      <c r="I15" s="10">
        <f t="shared" si="3"/>
        <v>0.06786199515844878</v>
      </c>
    </row>
    <row r="16" spans="4:9" ht="12.75">
      <c r="D16" s="7" t="s">
        <v>18</v>
      </c>
      <c r="F16">
        <v>21</v>
      </c>
      <c r="G16" s="10">
        <f t="shared" si="1"/>
        <v>0.8481121520958369</v>
      </c>
      <c r="H16" s="10">
        <f t="shared" si="2"/>
        <v>0.10018347064058308</v>
      </c>
      <c r="I16" s="10">
        <f t="shared" si="3"/>
        <v>0.05170437726358006</v>
      </c>
    </row>
    <row r="17" spans="1:9" ht="12.75">
      <c r="A17" t="s">
        <v>19</v>
      </c>
      <c r="B17" t="s">
        <v>21</v>
      </c>
      <c r="C17" s="13" t="s">
        <v>23</v>
      </c>
      <c r="D17" s="10">
        <f>1-BINOMDIST(16,100,1/6,1)</f>
        <v>0.5058410243147214</v>
      </c>
      <c r="F17">
        <v>22</v>
      </c>
      <c r="G17" s="10">
        <f t="shared" si="1"/>
        <v>0.8998165293594169</v>
      </c>
      <c r="H17" s="10">
        <f t="shared" si="2"/>
        <v>0.06305032696946655</v>
      </c>
      <c r="I17" s="10">
        <f t="shared" si="3"/>
        <v>0.03713314367111655</v>
      </c>
    </row>
    <row r="18" spans="1:9" ht="12.75">
      <c r="A18" t="s">
        <v>20</v>
      </c>
      <c r="B18" t="s">
        <v>22</v>
      </c>
      <c r="C18" s="13" t="s">
        <v>24</v>
      </c>
      <c r="D18">
        <f>1-BINOMDIST(40,100,1/6,1)</f>
        <v>7.386003364473481E-09</v>
      </c>
      <c r="F18">
        <v>23</v>
      </c>
      <c r="G18" s="10">
        <f t="shared" si="1"/>
        <v>0.9369496730305334</v>
      </c>
      <c r="H18" s="25">
        <f t="shared" si="2"/>
        <v>0.03786436865340492</v>
      </c>
      <c r="I18" s="10">
        <f t="shared" si="3"/>
        <v>0.02518595831606166</v>
      </c>
    </row>
    <row r="19" spans="6:9" ht="12.75">
      <c r="F19">
        <v>24</v>
      </c>
      <c r="G19" s="10">
        <f t="shared" si="1"/>
        <v>0.9621356313465951</v>
      </c>
      <c r="H19" s="14">
        <f t="shared" si="2"/>
        <v>0.021703378733932133</v>
      </c>
      <c r="I19" s="10">
        <f t="shared" si="3"/>
        <v>0.016160989919472808</v>
      </c>
    </row>
    <row r="20" spans="6:9" ht="12.75">
      <c r="F20">
        <v>25</v>
      </c>
      <c r="G20" s="10">
        <f t="shared" si="1"/>
        <v>0.9782966212660679</v>
      </c>
      <c r="H20" s="10">
        <f t="shared" si="2"/>
        <v>0.011877496862892634</v>
      </c>
      <c r="I20" s="10">
        <f t="shared" si="3"/>
        <v>0.00982588187103947</v>
      </c>
    </row>
    <row r="21" spans="1:9" ht="12.75">
      <c r="A21" t="s">
        <v>29</v>
      </c>
      <c r="B21" s="9" t="s">
        <v>30</v>
      </c>
      <c r="F21">
        <v>26</v>
      </c>
      <c r="G21" s="10">
        <f t="shared" si="1"/>
        <v>0.9881225031371074</v>
      </c>
      <c r="H21" s="10">
        <f t="shared" si="2"/>
        <v>0.006208718860369888</v>
      </c>
      <c r="I21" s="10">
        <f t="shared" si="3"/>
        <v>0.0056687780025227764</v>
      </c>
    </row>
    <row r="22" spans="1:4" ht="12.75">
      <c r="A22" t="s">
        <v>19</v>
      </c>
      <c r="B22">
        <f>(17-100/6)/SQRT(100/6*5/6)</f>
        <v>0.08944271909999127</v>
      </c>
      <c r="D22" s="10">
        <f>2*(1-NORMSDIST(B22))</f>
        <v>0.9287300745648028</v>
      </c>
    </row>
    <row r="23" spans="1:4" ht="12.75">
      <c r="A23" t="s">
        <v>20</v>
      </c>
      <c r="B23">
        <f>(41-100/6)/SQRT(100/6*5/6)</f>
        <v>6.529318494299385</v>
      </c>
      <c r="D23" s="26">
        <f>2*(1-NORMSDIST(B23))</f>
        <v>6.606959424004799E-11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Zvára</cp:lastModifiedBy>
  <dcterms:created xsi:type="dcterms:W3CDTF">2006-09-19T12:46:52Z</dcterms:created>
  <dcterms:modified xsi:type="dcterms:W3CDTF">2013-11-25T09:18:50Z</dcterms:modified>
  <cp:category/>
  <cp:version/>
  <cp:contentType/>
  <cp:contentStatus/>
</cp:coreProperties>
</file>