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ropbox\Documents\Voloviny\MoFo 2015\"/>
    </mc:Choice>
  </mc:AlternateContent>
  <bookViews>
    <workbookView xWindow="0" yWindow="0" windowWidth="16380" windowHeight="8190"/>
  </bookViews>
  <sheets>
    <sheet name="Data" sheetId="1" r:id="rId1"/>
    <sheet name="Odchylky" sheetId="2" r:id="rId2"/>
    <sheet name="Body" sheetId="3" r:id="rId3"/>
    <sheet name="Týmy" sheetId="4" r:id="rId4"/>
    <sheet name="Pomocné" sheetId="6" r:id="rId5"/>
  </sheets>
  <definedNames>
    <definedName name="_xlnm.Print_Area" localSheetId="0">Data!$B$2:$T$47</definedName>
  </definedNames>
  <calcPr calcId="152511"/>
</workbook>
</file>

<file path=xl/calcChain.xml><?xml version="1.0" encoding="utf-8"?>
<calcChain xmlns="http://schemas.openxmlformats.org/spreadsheetml/2006/main">
  <c r="E37" i="6" l="1"/>
  <c r="F37" i="6"/>
  <c r="G37" i="6"/>
  <c r="H37" i="6"/>
  <c r="I37" i="6"/>
  <c r="D39" i="6"/>
  <c r="E39" i="6"/>
  <c r="F39" i="6"/>
  <c r="G39" i="6"/>
  <c r="H39" i="6"/>
  <c r="I39" i="6"/>
  <c r="D40" i="3" l="1"/>
  <c r="E40" i="3"/>
  <c r="F40" i="3"/>
  <c r="H40" i="3"/>
  <c r="I40" i="3"/>
  <c r="J40" i="3"/>
  <c r="K40" i="3"/>
  <c r="L40" i="3"/>
  <c r="N40" i="3"/>
  <c r="O40" i="3"/>
  <c r="P40" i="3"/>
  <c r="Q40" i="3"/>
  <c r="R40" i="3"/>
  <c r="U40" i="3"/>
  <c r="V40" i="3"/>
  <c r="W40" i="3"/>
  <c r="X40" i="3"/>
  <c r="Z40" i="3"/>
  <c r="AA40" i="3"/>
  <c r="AB40" i="3"/>
  <c r="AC40" i="3"/>
  <c r="AD40" i="3"/>
  <c r="AE40" i="3"/>
  <c r="AF40" i="3"/>
  <c r="D41" i="3"/>
  <c r="E41" i="3"/>
  <c r="G41" i="3"/>
  <c r="H41" i="3"/>
  <c r="I41" i="3"/>
  <c r="J41" i="3"/>
  <c r="K41" i="3"/>
  <c r="L41" i="3"/>
  <c r="M41" i="3"/>
  <c r="N41" i="3"/>
  <c r="P41" i="3"/>
  <c r="Q41" i="3"/>
  <c r="R41" i="3"/>
  <c r="S41" i="3"/>
  <c r="T41" i="3"/>
  <c r="X41" i="3"/>
  <c r="Y41" i="3"/>
  <c r="Z41" i="3"/>
  <c r="AA41" i="3"/>
  <c r="AB41" i="3"/>
  <c r="AC41" i="3"/>
  <c r="AD41" i="3"/>
  <c r="AE41" i="3"/>
  <c r="AF41" i="3"/>
  <c r="D42" i="3"/>
  <c r="E42" i="3"/>
  <c r="F42" i="3"/>
  <c r="G42" i="3"/>
  <c r="H42" i="3"/>
  <c r="I42" i="3"/>
  <c r="K42" i="3"/>
  <c r="M42" i="3"/>
  <c r="N42" i="3"/>
  <c r="O42" i="3"/>
  <c r="P42" i="3"/>
  <c r="Q42" i="3"/>
  <c r="R42" i="3"/>
  <c r="S42" i="3"/>
  <c r="T42" i="3"/>
  <c r="U42" i="3"/>
  <c r="V42" i="3"/>
  <c r="W42" i="3"/>
  <c r="Y42" i="3"/>
  <c r="Z42" i="3"/>
  <c r="AA42" i="3"/>
  <c r="AB42" i="3"/>
  <c r="AC42" i="3"/>
  <c r="AD42" i="3"/>
  <c r="AF42" i="3"/>
  <c r="D43" i="3"/>
  <c r="E43" i="3"/>
  <c r="F43" i="3"/>
  <c r="G43" i="3"/>
  <c r="J43" i="3"/>
  <c r="K43" i="3"/>
  <c r="L43" i="3"/>
  <c r="M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D43" i="3"/>
  <c r="AE43" i="3"/>
  <c r="D44" i="3"/>
  <c r="E44" i="3"/>
  <c r="F44" i="3"/>
  <c r="G44" i="3"/>
  <c r="H44" i="3"/>
  <c r="I44" i="3"/>
  <c r="J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AC44" i="3"/>
  <c r="AE44" i="3"/>
  <c r="AF44" i="3"/>
  <c r="F45" i="3"/>
  <c r="G45" i="3"/>
  <c r="H45" i="3"/>
  <c r="I45" i="3"/>
  <c r="J45" i="3"/>
  <c r="K45" i="3"/>
  <c r="L45" i="3"/>
  <c r="M45" i="3"/>
  <c r="N45" i="3"/>
  <c r="O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C45" i="3"/>
  <c r="C44" i="3"/>
  <c r="C43" i="3"/>
  <c r="C41" i="3"/>
  <c r="C40" i="3"/>
  <c r="H8" i="4"/>
  <c r="G8" i="4"/>
  <c r="F8" i="4"/>
  <c r="E8" i="4"/>
  <c r="D8" i="4"/>
  <c r="G9" i="4"/>
  <c r="E9" i="4"/>
  <c r="B3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N32" i="1"/>
  <c r="K32" i="1"/>
  <c r="AF32" i="1"/>
  <c r="F32" i="1"/>
  <c r="F11" i="1"/>
  <c r="AA32" i="1"/>
  <c r="I32" i="1"/>
  <c r="R32" i="1"/>
  <c r="Y32" i="1"/>
  <c r="Y16" i="1"/>
  <c r="G32" i="1"/>
  <c r="G26" i="1"/>
  <c r="T32" i="1"/>
  <c r="O16" i="1"/>
  <c r="O8" i="1"/>
  <c r="G10" i="4" l="1"/>
  <c r="D10" i="4"/>
  <c r="H10" i="4"/>
  <c r="E10" i="4"/>
  <c r="C10" i="4"/>
  <c r="F10" i="4"/>
  <c r="U32" i="1"/>
  <c r="H32" i="1"/>
  <c r="Z32" i="1"/>
  <c r="V32" i="1"/>
  <c r="W32" i="1"/>
  <c r="J32" i="1"/>
  <c r="J24" i="1"/>
  <c r="AI32" i="1"/>
  <c r="M32" i="1"/>
  <c r="X32" i="1"/>
  <c r="S32" i="1"/>
  <c r="D35" i="1"/>
  <c r="E32" i="1" l="1"/>
  <c r="C5" i="2" l="1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C6" i="4" l="1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B3" i="3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B3" i="2"/>
  <c r="C29" i="6"/>
  <c r="C2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1" i="6"/>
  <c r="B4" i="3" l="1"/>
  <c r="D9" i="1"/>
  <c r="B4" i="2"/>
  <c r="C3" i="6" l="1"/>
  <c r="H6" i="4"/>
  <c r="G6" i="4"/>
  <c r="F6" i="4"/>
  <c r="E6" i="4"/>
  <c r="D6" i="4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M38" i="2"/>
  <c r="AL38" i="2"/>
  <c r="AK38" i="2"/>
  <c r="AJ38" i="2"/>
  <c r="AI38" i="2"/>
  <c r="AH38" i="2"/>
  <c r="AG38" i="2"/>
  <c r="AF38" i="2"/>
  <c r="AE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M37" i="2"/>
  <c r="AL37" i="2"/>
  <c r="AK37" i="2"/>
  <c r="AJ37" i="2"/>
  <c r="AI37" i="2"/>
  <c r="AH37" i="2"/>
  <c r="AG37" i="2"/>
  <c r="AF37" i="2"/>
  <c r="AE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M36" i="2"/>
  <c r="AL36" i="2"/>
  <c r="AK36" i="2"/>
  <c r="AJ36" i="2"/>
  <c r="AI36" i="2"/>
  <c r="AH36" i="2"/>
  <c r="AG36" i="2"/>
  <c r="AF36" i="2"/>
  <c r="AE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M34" i="2"/>
  <c r="AL34" i="2"/>
  <c r="AK34" i="2"/>
  <c r="AJ34" i="2"/>
  <c r="AI34" i="2"/>
  <c r="AH34" i="2"/>
  <c r="AG34" i="2"/>
  <c r="AM33" i="2"/>
  <c r="AL33" i="2"/>
  <c r="AK33" i="2"/>
  <c r="AJ33" i="2"/>
  <c r="AI33" i="2"/>
  <c r="AH33" i="2"/>
  <c r="AG33" i="2"/>
  <c r="AM32" i="2"/>
  <c r="AL32" i="2"/>
  <c r="AK32" i="2"/>
  <c r="AJ32" i="2"/>
  <c r="AI32" i="2"/>
  <c r="AH32" i="2"/>
  <c r="AG32" i="2"/>
  <c r="AM31" i="2"/>
  <c r="AL31" i="2"/>
  <c r="AK31" i="2"/>
  <c r="AJ31" i="2"/>
  <c r="AI31" i="2"/>
  <c r="AH31" i="2"/>
  <c r="AG31" i="2"/>
  <c r="AM30" i="2"/>
  <c r="AL30" i="2"/>
  <c r="AK30" i="2"/>
  <c r="AJ30" i="2"/>
  <c r="AI30" i="2"/>
  <c r="AH30" i="2"/>
  <c r="AG30" i="2"/>
  <c r="AM25" i="2"/>
  <c r="AL25" i="2"/>
  <c r="AK25" i="2"/>
  <c r="AJ25" i="2"/>
  <c r="AI25" i="2"/>
  <c r="AH25" i="2"/>
  <c r="AG25" i="2"/>
  <c r="AM24" i="2"/>
  <c r="AL24" i="2"/>
  <c r="AK24" i="2"/>
  <c r="AJ24" i="2"/>
  <c r="AI24" i="2"/>
  <c r="AH24" i="2"/>
  <c r="AG24" i="2"/>
  <c r="AM23" i="2"/>
  <c r="AL23" i="2"/>
  <c r="AK23" i="2"/>
  <c r="AJ23" i="2"/>
  <c r="AI23" i="2"/>
  <c r="AH23" i="2"/>
  <c r="AG23" i="2"/>
  <c r="AM22" i="2"/>
  <c r="AL22" i="2"/>
  <c r="AK22" i="2"/>
  <c r="AJ22" i="2"/>
  <c r="AI22" i="2"/>
  <c r="AH22" i="2"/>
  <c r="AG22" i="2"/>
  <c r="AM21" i="2"/>
  <c r="AL21" i="2"/>
  <c r="AK21" i="2"/>
  <c r="AJ21" i="2"/>
  <c r="AI21" i="2"/>
  <c r="AH21" i="2"/>
  <c r="AG21" i="2"/>
  <c r="AM20" i="2"/>
  <c r="AL20" i="2"/>
  <c r="AK20" i="2"/>
  <c r="AJ20" i="2"/>
  <c r="AI20" i="2"/>
  <c r="AH20" i="2"/>
  <c r="AG20" i="2"/>
  <c r="AM19" i="2"/>
  <c r="AL19" i="2"/>
  <c r="AK19" i="2"/>
  <c r="AJ19" i="2"/>
  <c r="AI19" i="2"/>
  <c r="AH19" i="2"/>
  <c r="AG19" i="2"/>
  <c r="AM18" i="2"/>
  <c r="AL18" i="2"/>
  <c r="AK18" i="2"/>
  <c r="AJ18" i="2"/>
  <c r="AI18" i="2"/>
  <c r="AH18" i="2"/>
  <c r="AG18" i="2"/>
  <c r="AM17" i="2"/>
  <c r="AL17" i="2"/>
  <c r="AK17" i="2"/>
  <c r="AJ17" i="2"/>
  <c r="AI17" i="2"/>
  <c r="AH17" i="2"/>
  <c r="AG17" i="2"/>
  <c r="AM16" i="2"/>
  <c r="AL16" i="2"/>
  <c r="AK16" i="2"/>
  <c r="AJ16" i="2"/>
  <c r="AI16" i="2"/>
  <c r="AH16" i="2"/>
  <c r="AG16" i="2"/>
  <c r="AM15" i="2"/>
  <c r="AL15" i="2"/>
  <c r="AK15" i="2"/>
  <c r="AJ15" i="2"/>
  <c r="AI15" i="2"/>
  <c r="AH15" i="2"/>
  <c r="AG15" i="2"/>
  <c r="AM14" i="2"/>
  <c r="AL14" i="2"/>
  <c r="AK14" i="2"/>
  <c r="AJ14" i="2"/>
  <c r="AI14" i="2"/>
  <c r="AH14" i="2"/>
  <c r="AG14" i="2"/>
  <c r="AM13" i="2"/>
  <c r="AL13" i="2"/>
  <c r="AK13" i="2"/>
  <c r="AJ13" i="2"/>
  <c r="AI13" i="2"/>
  <c r="AH13" i="2"/>
  <c r="AG13" i="2"/>
  <c r="AM12" i="2"/>
  <c r="AL12" i="2"/>
  <c r="AK12" i="2"/>
  <c r="AJ12" i="2"/>
  <c r="AI12" i="2"/>
  <c r="AH12" i="2"/>
  <c r="AG12" i="2"/>
  <c r="AM11" i="2"/>
  <c r="AL11" i="2"/>
  <c r="AK11" i="2"/>
  <c r="AJ11" i="2"/>
  <c r="AI11" i="2"/>
  <c r="AH11" i="2"/>
  <c r="AG11" i="2"/>
  <c r="AM10" i="2"/>
  <c r="AL10" i="2"/>
  <c r="AK10" i="2"/>
  <c r="AJ10" i="2"/>
  <c r="AI10" i="2"/>
  <c r="AH10" i="2"/>
  <c r="AG10" i="2"/>
  <c r="AM9" i="2"/>
  <c r="AL9" i="2"/>
  <c r="AK9" i="2"/>
  <c r="AJ9" i="2"/>
  <c r="AI9" i="2"/>
  <c r="AH9" i="2"/>
  <c r="AG9" i="2"/>
  <c r="AM8" i="2"/>
  <c r="AL8" i="2"/>
  <c r="AK8" i="2"/>
  <c r="AJ8" i="2"/>
  <c r="AI8" i="2"/>
  <c r="AH8" i="2"/>
  <c r="AG8" i="2"/>
  <c r="AM7" i="2"/>
  <c r="AL7" i="2"/>
  <c r="AK7" i="2"/>
  <c r="AJ7" i="2"/>
  <c r="AI7" i="2"/>
  <c r="AH7" i="2"/>
  <c r="AG7" i="2"/>
  <c r="AM6" i="2"/>
  <c r="AL6" i="2"/>
  <c r="AK6" i="2"/>
  <c r="AJ6" i="2"/>
  <c r="AI6" i="2"/>
  <c r="AH6" i="2"/>
  <c r="AG6" i="2"/>
  <c r="AM5" i="2"/>
  <c r="AL5" i="2"/>
  <c r="AK5" i="2"/>
  <c r="AJ5" i="2"/>
  <c r="AI5" i="2"/>
  <c r="AH5" i="2"/>
  <c r="AG5" i="2"/>
  <c r="B5" i="2"/>
  <c r="Y49" i="3" l="1"/>
  <c r="X49" i="3"/>
  <c r="O49" i="3"/>
  <c r="AA49" i="3"/>
  <c r="B49" i="3"/>
  <c r="AB49" i="3"/>
  <c r="G49" i="3"/>
  <c r="M49" i="3"/>
  <c r="H49" i="3"/>
  <c r="F49" i="3"/>
  <c r="C49" i="3"/>
  <c r="K49" i="3"/>
  <c r="U49" i="3"/>
  <c r="L49" i="3"/>
  <c r="V49" i="3"/>
  <c r="S49" i="3"/>
  <c r="S50" i="3" s="1"/>
  <c r="T49" i="3"/>
  <c r="W49" i="3"/>
  <c r="R49" i="3"/>
  <c r="AE49" i="3"/>
  <c r="AE50" i="3" s="1"/>
  <c r="Q49" i="3"/>
  <c r="I49" i="3"/>
  <c r="P49" i="3"/>
  <c r="J49" i="3"/>
  <c r="E49" i="3"/>
  <c r="AF49" i="3"/>
  <c r="AF50" i="3" s="1"/>
  <c r="D49" i="3"/>
  <c r="N49" i="3"/>
  <c r="N50" i="3" s="1"/>
  <c r="AC49" i="3"/>
  <c r="AD49" i="3"/>
  <c r="Z49" i="3"/>
  <c r="M50" i="3" l="1"/>
  <c r="AA50" i="3"/>
  <c r="Z50" i="3"/>
  <c r="D50" i="3"/>
  <c r="P50" i="3"/>
  <c r="R50" i="3"/>
  <c r="V50" i="3"/>
  <c r="C50" i="3"/>
  <c r="G50" i="3"/>
  <c r="O50" i="3"/>
  <c r="AD50" i="3"/>
  <c r="I50" i="3"/>
  <c r="W50" i="3"/>
  <c r="L50" i="3"/>
  <c r="F50" i="3"/>
  <c r="AB50" i="3"/>
  <c r="X50" i="3"/>
  <c r="J50" i="3"/>
  <c r="K50" i="3"/>
  <c r="AC50" i="3"/>
  <c r="E50" i="3"/>
  <c r="Q50" i="3"/>
  <c r="T50" i="3"/>
  <c r="U50" i="3"/>
  <c r="H50" i="3"/>
  <c r="B50" i="3"/>
  <c r="D36" i="1" s="1"/>
  <c r="Y50" i="3"/>
  <c r="B34" i="2" l="1"/>
  <c r="F34" i="2"/>
  <c r="J34" i="2"/>
  <c r="N34" i="2"/>
  <c r="R34" i="2"/>
  <c r="V34" i="2"/>
  <c r="Z34" i="2"/>
  <c r="AD34" i="2"/>
  <c r="E34" i="2"/>
  <c r="U34" i="2"/>
  <c r="C34" i="2"/>
  <c r="G34" i="2"/>
  <c r="K34" i="2"/>
  <c r="O34" i="2"/>
  <c r="S34" i="2"/>
  <c r="W34" i="2"/>
  <c r="AA34" i="2"/>
  <c r="AE34" i="2"/>
  <c r="I34" i="2"/>
  <c r="Y34" i="2"/>
  <c r="D34" i="2"/>
  <c r="H34" i="2"/>
  <c r="L34" i="2"/>
  <c r="P34" i="2"/>
  <c r="T34" i="2"/>
  <c r="X34" i="2"/>
  <c r="AB34" i="2"/>
  <c r="AF34" i="2"/>
  <c r="AF34" i="3" s="1"/>
  <c r="M34" i="2"/>
  <c r="Q34" i="2"/>
  <c r="AC34" i="2"/>
  <c r="P34" i="3" l="1"/>
  <c r="G34" i="3"/>
  <c r="AC34" i="3"/>
  <c r="AB34" i="3"/>
  <c r="L34" i="3"/>
  <c r="I34" i="3"/>
  <c r="S34" i="3"/>
  <c r="C34" i="3"/>
  <c r="Z34" i="3"/>
  <c r="J34" i="3"/>
  <c r="W34" i="3"/>
  <c r="AD34" i="3"/>
  <c r="Q34" i="3"/>
  <c r="X34" i="3"/>
  <c r="H34" i="3"/>
  <c r="AE34" i="3"/>
  <c r="O34" i="3"/>
  <c r="U34" i="3"/>
  <c r="V34" i="3"/>
  <c r="F34" i="3"/>
  <c r="Y34" i="3"/>
  <c r="N34" i="3"/>
  <c r="M34" i="3"/>
  <c r="T34" i="3"/>
  <c r="D34" i="3"/>
  <c r="AA34" i="3"/>
  <c r="K34" i="3"/>
  <c r="E34" i="3"/>
  <c r="R34" i="3"/>
  <c r="B34" i="3"/>
  <c r="C30" i="6" l="1"/>
  <c r="D35" i="3" l="1"/>
  <c r="W35" i="3" l="1"/>
  <c r="S35" i="3"/>
  <c r="V35" i="3"/>
  <c r="E35" i="3"/>
  <c r="C35" i="3"/>
  <c r="U35" i="3"/>
  <c r="R35" i="3"/>
  <c r="Q35" i="3"/>
  <c r="AE35" i="3"/>
  <c r="L35" i="3"/>
  <c r="AC35" i="3"/>
  <c r="N35" i="3"/>
  <c r="O35" i="3"/>
  <c r="H35" i="3"/>
  <c r="AA35" i="3"/>
  <c r="X35" i="3"/>
  <c r="Z35" i="3"/>
  <c r="I35" i="3"/>
  <c r="K35" i="3"/>
  <c r="F35" i="3"/>
  <c r="AD35" i="3"/>
  <c r="J35" i="3"/>
  <c r="G35" i="3"/>
  <c r="Y35" i="3"/>
  <c r="AB35" i="3"/>
  <c r="T35" i="3"/>
  <c r="M35" i="3"/>
  <c r="AF35" i="3"/>
  <c r="P35" i="3"/>
  <c r="T36" i="3" l="1"/>
  <c r="H36" i="3"/>
  <c r="J36" i="3"/>
  <c r="AC36" i="3"/>
  <c r="P36" i="3"/>
  <c r="Z36" i="3"/>
  <c r="AF36" i="3"/>
  <c r="Y36" i="3"/>
  <c r="F36" i="3"/>
  <c r="X36" i="3"/>
  <c r="AE36" i="3"/>
  <c r="C36" i="3"/>
  <c r="B36" i="3"/>
  <c r="S36" i="3"/>
  <c r="I36" i="3"/>
  <c r="R36" i="3"/>
  <c r="D36" i="3"/>
  <c r="AB36" i="3"/>
  <c r="AD36" i="3"/>
  <c r="O36" i="3"/>
  <c r="L36" i="3"/>
  <c r="U36" i="3"/>
  <c r="W36" i="3"/>
  <c r="M36" i="3"/>
  <c r="G36" i="3"/>
  <c r="K36" i="3"/>
  <c r="AA36" i="3"/>
  <c r="N36" i="3"/>
  <c r="Q36" i="3"/>
  <c r="E36" i="3"/>
  <c r="V36" i="3"/>
  <c r="D47" i="3"/>
  <c r="AA46" i="3"/>
  <c r="O46" i="3"/>
  <c r="W48" i="3"/>
  <c r="C47" i="3"/>
  <c r="Z46" i="3"/>
  <c r="K46" i="3"/>
  <c r="AA47" i="3"/>
  <c r="Y48" i="3"/>
  <c r="P48" i="3"/>
  <c r="R48" i="3"/>
  <c r="X48" i="3"/>
  <c r="P46" i="3"/>
  <c r="V48" i="3"/>
  <c r="H47" i="3"/>
  <c r="L48" i="3"/>
  <c r="J48" i="3"/>
  <c r="M47" i="3"/>
  <c r="U47" i="3"/>
  <c r="C48" i="3"/>
  <c r="AB47" i="3"/>
  <c r="D48" i="3"/>
  <c r="U46" i="3"/>
  <c r="V47" i="3"/>
  <c r="AF48" i="3"/>
  <c r="W46" i="3"/>
  <c r="M48" i="3"/>
  <c r="J46" i="3"/>
  <c r="AB46" i="3"/>
  <c r="J47" i="3"/>
  <c r="R46" i="3"/>
  <c r="C46" i="3"/>
  <c r="N48" i="3"/>
  <c r="AD48" i="3"/>
  <c r="Z48" i="3"/>
  <c r="AE46" i="3"/>
  <c r="H46" i="3"/>
  <c r="T48" i="3"/>
  <c r="AF46" i="3"/>
  <c r="Y47" i="3"/>
  <c r="D46" i="3"/>
  <c r="T47" i="3"/>
  <c r="AD47" i="3"/>
  <c r="L47" i="3"/>
  <c r="Y46" i="3"/>
  <c r="X46" i="3"/>
  <c r="AC48" i="3"/>
  <c r="Q47" i="3"/>
  <c r="Q48" i="3"/>
  <c r="L46" i="3"/>
  <c r="F46" i="3"/>
  <c r="M46" i="3"/>
  <c r="S47" i="3"/>
  <c r="X47" i="3"/>
  <c r="S46" i="3"/>
  <c r="U48" i="3"/>
  <c r="AC47" i="3"/>
  <c r="E48" i="3"/>
  <c r="S48" i="3"/>
  <c r="N46" i="3"/>
  <c r="P47" i="3"/>
  <c r="H48" i="3"/>
  <c r="G47" i="3"/>
  <c r="O48" i="3"/>
  <c r="N47" i="3"/>
  <c r="T46" i="3"/>
  <c r="R47" i="3"/>
  <c r="AB48" i="3"/>
  <c r="F47" i="3"/>
  <c r="I46" i="3"/>
  <c r="E46" i="3"/>
  <c r="AF47" i="3"/>
  <c r="E47" i="3"/>
  <c r="AA48" i="3"/>
  <c r="F48" i="3"/>
  <c r="K47" i="3"/>
  <c r="AD46" i="3"/>
  <c r="V46" i="3"/>
  <c r="O47" i="3"/>
  <c r="AE47" i="3"/>
  <c r="K48" i="3"/>
  <c r="W47" i="3"/>
  <c r="I48" i="3"/>
  <c r="Z47" i="3"/>
  <c r="G48" i="3"/>
  <c r="G46" i="3"/>
  <c r="I47" i="3"/>
  <c r="AC46" i="3"/>
  <c r="AE48" i="3"/>
  <c r="Q46" i="3"/>
  <c r="AF37" i="3" l="1"/>
  <c r="H37" i="3"/>
  <c r="AB37" i="3"/>
  <c r="U37" i="3"/>
  <c r="F37" i="3"/>
  <c r="Z37" i="3"/>
  <c r="T37" i="3"/>
  <c r="AE37" i="3"/>
  <c r="L37" i="3"/>
  <c r="R37" i="3"/>
  <c r="P37" i="3"/>
  <c r="J37" i="3"/>
  <c r="Q37" i="3"/>
  <c r="AC37" i="3"/>
  <c r="N37" i="3"/>
  <c r="E37" i="3"/>
  <c r="Y37" i="3"/>
  <c r="W37" i="3"/>
  <c r="M37" i="3"/>
  <c r="G37" i="3"/>
  <c r="V37" i="3"/>
  <c r="O37" i="3"/>
  <c r="S37" i="3"/>
  <c r="I37" i="3"/>
  <c r="D37" i="3"/>
  <c r="AD37" i="3"/>
  <c r="AA37" i="3"/>
  <c r="K37" i="3"/>
  <c r="C37" i="3"/>
  <c r="C38" i="3" s="1"/>
  <c r="X37" i="3"/>
  <c r="K38" i="3" l="1"/>
  <c r="K44" i="3" s="1"/>
  <c r="G38" i="3"/>
  <c r="J38" i="3"/>
  <c r="J42" i="3" s="1"/>
  <c r="U38" i="3"/>
  <c r="M38" i="3"/>
  <c r="M40" i="3" s="1"/>
  <c r="P38" i="3"/>
  <c r="AB38" i="3"/>
  <c r="AB44" i="3" s="1"/>
  <c r="AD38" i="3"/>
  <c r="AD44" i="3" s="1"/>
  <c r="W38" i="3"/>
  <c r="W41" i="3" s="1"/>
  <c r="R38" i="3"/>
  <c r="R45" i="3" s="1"/>
  <c r="Z38" i="3"/>
  <c r="Z44" i="3" s="1"/>
  <c r="H38" i="3"/>
  <c r="I38" i="3"/>
  <c r="E38" i="3"/>
  <c r="AE38" i="3"/>
  <c r="AE42" i="3" s="1"/>
  <c r="AA38" i="3"/>
  <c r="S38" i="3"/>
  <c r="S40" i="3" s="1"/>
  <c r="N38" i="3"/>
  <c r="T38" i="3"/>
  <c r="T40" i="3" s="1"/>
  <c r="X38" i="3"/>
  <c r="X42" i="3" s="1"/>
  <c r="O38" i="3"/>
  <c r="O41" i="3" s="1"/>
  <c r="AC38" i="3"/>
  <c r="D38" i="3"/>
  <c r="D45" i="3" s="1"/>
  <c r="V38" i="3"/>
  <c r="V41" i="3" s="1"/>
  <c r="Y38" i="3"/>
  <c r="Y40" i="3" s="1"/>
  <c r="Q38" i="3"/>
  <c r="Q45" i="3" s="1"/>
  <c r="L38" i="3"/>
  <c r="L42" i="3" s="1"/>
  <c r="F38" i="3"/>
  <c r="F41" i="3" s="1"/>
  <c r="AF38" i="3"/>
  <c r="AF43" i="3" s="1"/>
  <c r="C42" i="3"/>
  <c r="R39" i="3" l="1"/>
  <c r="Q39" i="3"/>
  <c r="AA39" i="3"/>
  <c r="AB39" i="3"/>
  <c r="C39" i="3"/>
  <c r="M39" i="3"/>
  <c r="N39" i="3"/>
  <c r="I43" i="3"/>
  <c r="G39" i="3"/>
  <c r="E39" i="3"/>
  <c r="H39" i="3"/>
  <c r="U39" i="3"/>
  <c r="AD39" i="3"/>
  <c r="AC39" i="3"/>
  <c r="O39" i="3"/>
  <c r="P39" i="3"/>
  <c r="J39" i="3"/>
  <c r="E7" i="4"/>
  <c r="AC43" i="3"/>
  <c r="N43" i="3"/>
  <c r="AA44" i="3"/>
  <c r="H43" i="3"/>
  <c r="P45" i="3"/>
  <c r="U41" i="3"/>
  <c r="D7" i="4" s="1"/>
  <c r="G40" i="3"/>
  <c r="C7" i="4" s="1"/>
  <c r="F39" i="3"/>
  <c r="V39" i="3"/>
  <c r="W39" i="3"/>
  <c r="AE39" i="3"/>
  <c r="I39" i="3"/>
  <c r="AF39" i="3"/>
  <c r="Y39" i="3"/>
  <c r="X39" i="3"/>
  <c r="T39" i="3"/>
  <c r="S39" i="3"/>
  <c r="K39" i="3"/>
  <c r="E45" i="3"/>
  <c r="L39" i="3"/>
  <c r="D39" i="3"/>
  <c r="Z39" i="3"/>
  <c r="G7" i="4"/>
  <c r="F7" i="4" l="1"/>
  <c r="H7" i="4"/>
  <c r="H11" i="4" l="1"/>
  <c r="E11" i="4" l="1"/>
  <c r="G11" i="4"/>
  <c r="D11" i="4"/>
  <c r="C11" i="4"/>
  <c r="F11" i="4"/>
  <c r="F12" i="4" l="1"/>
  <c r="C12" i="4"/>
  <c r="D12" i="4"/>
  <c r="G12" i="4"/>
  <c r="E12" i="4"/>
  <c r="H12" i="4"/>
</calcChain>
</file>

<file path=xl/sharedStrings.xml><?xml version="1.0" encoding="utf-8"?>
<sst xmlns="http://schemas.openxmlformats.org/spreadsheetml/2006/main" count="250" uniqueCount="213">
  <si>
    <t>Správná odpověď</t>
  </si>
  <si>
    <t>Hráč 1</t>
  </si>
  <si>
    <t>Hráč 2</t>
  </si>
  <si>
    <t>Hráč 3</t>
  </si>
  <si>
    <t>Hráč 4</t>
  </si>
  <si>
    <t>Hráč 5</t>
  </si>
  <si>
    <t>Hráč 6</t>
  </si>
  <si>
    <t>Hráč 7</t>
  </si>
  <si>
    <t>Hráč 8</t>
  </si>
  <si>
    <t>Hráč 9</t>
  </si>
  <si>
    <t>Hráč 10</t>
  </si>
  <si>
    <t>Hráč 11</t>
  </si>
  <si>
    <t>Hráč 12</t>
  </si>
  <si>
    <t>Hráč 13</t>
  </si>
  <si>
    <t>Hráč 14</t>
  </si>
  <si>
    <t>Hráč 15</t>
  </si>
  <si>
    <t>Hráč 16</t>
  </si>
  <si>
    <t>Hráč 17</t>
  </si>
  <si>
    <t>Hráč 18</t>
  </si>
  <si>
    <t>Hráč 19</t>
  </si>
  <si>
    <t>Hráč 20</t>
  </si>
  <si>
    <t>Hráč 21</t>
  </si>
  <si>
    <t>Hráč 22</t>
  </si>
  <si>
    <t>Hráč 23</t>
  </si>
  <si>
    <t>Hráč 24</t>
  </si>
  <si>
    <t>Hráč 25</t>
  </si>
  <si>
    <t>Hráč 26</t>
  </si>
  <si>
    <t>Hráč 27</t>
  </si>
  <si>
    <t>Hráč 28</t>
  </si>
  <si>
    <t>Hráč 29</t>
  </si>
  <si>
    <t>Hráč 30</t>
  </si>
  <si>
    <t>Úloha 1</t>
  </si>
  <si>
    <t>Úloha 2</t>
  </si>
  <si>
    <t>Úloha 3</t>
  </si>
  <si>
    <t>Úloha 4</t>
  </si>
  <si>
    <t>Úloha 5</t>
  </si>
  <si>
    <t>Úloha 6</t>
  </si>
  <si>
    <t>Úloha 7</t>
  </si>
  <si>
    <t>Úloha 8</t>
  </si>
  <si>
    <t>Úloha 9</t>
  </si>
  <si>
    <t>Úloha 10</t>
  </si>
  <si>
    <t>Úloha 11</t>
  </si>
  <si>
    <t>Úloha 12</t>
  </si>
  <si>
    <t>Úloha 13</t>
  </si>
  <si>
    <t>Úloha 14</t>
  </si>
  <si>
    <t>Úloha 15</t>
  </si>
  <si>
    <t>Úloha 16</t>
  </si>
  <si>
    <t>Úloha 17</t>
  </si>
  <si>
    <t>Úloha 18</t>
  </si>
  <si>
    <t>Úloha 19</t>
  </si>
  <si>
    <t>Úloha 20</t>
  </si>
  <si>
    <t>Úloha 21</t>
  </si>
  <si>
    <t>Úloha 22</t>
  </si>
  <si>
    <t>Úloha 23</t>
  </si>
  <si>
    <t>Úloha 24</t>
  </si>
  <si>
    <t>Úloha 25</t>
  </si>
  <si>
    <t>Úloha 26</t>
  </si>
  <si>
    <t>Tým 1</t>
  </si>
  <si>
    <t>Tým 2</t>
  </si>
  <si>
    <t>Tým 3</t>
  </si>
  <si>
    <t>Tým 4</t>
  </si>
  <si>
    <t>Tým 5</t>
  </si>
  <si>
    <t>Tým 6</t>
  </si>
  <si>
    <t>Celkem bodů</t>
  </si>
  <si>
    <t>Počet členů</t>
  </si>
  <si>
    <t>1. kolo</t>
  </si>
  <si>
    <t>2. kolo</t>
  </si>
  <si>
    <t>3. kolo</t>
  </si>
  <si>
    <t>4. kolo</t>
  </si>
  <si>
    <t>Otázka</t>
  </si>
  <si>
    <t>Poznámka</t>
  </si>
  <si>
    <t>Odchylky od správné odpovědi, někdy prohnané logaritmem pro posouzení správnosti řádu spíše než čísla</t>
  </si>
  <si>
    <t>Ohodnocení body a rozpočet bodů do týmů</t>
  </si>
  <si>
    <t>Pořadí</t>
  </si>
  <si>
    <t>Celkem</t>
  </si>
  <si>
    <t>Celkové počty bodů a pořadí</t>
  </si>
  <si>
    <t>#</t>
  </si>
  <si>
    <t>Kolikrát je rychlejší světlo než déšť</t>
  </si>
  <si>
    <t>Kolik procent pevniny (teoreticky) vlastní anglická královna?</t>
  </si>
  <si>
    <t>Kolikrát běžný člověk za svůj život obejde zemi?</t>
  </si>
  <si>
    <t>Kolik dní v historii USA nemělo USA dluh?</t>
  </si>
  <si>
    <t>8.1.1835</t>
  </si>
  <si>
    <t>Kolikrát víc je atomů v čajové lžičce vody než čajových lžiček vody v Atlantiku?</t>
  </si>
  <si>
    <t>Kdyby se všechny zatím vyrobené kostky LEGA postavily na sebe, do jaké by dosáhly výšky? Vyjádřete v násobcích vzdálenosti Země-Měsíc.</t>
  </si>
  <si>
    <t>Kolik procent ženské populace v Británii se v roce 1811 jmenovalo „Mary“?</t>
  </si>
  <si>
    <t>Kolik je třeba olíznout (Britských) známek, aby do sebe člověk dostal tolik kalorií, jako z hamburgeru u McDonald's?</t>
  </si>
  <si>
    <t>Kolik utratila BBC v roce 2010 za čaj?</t>
  </si>
  <si>
    <t>Korun</t>
  </si>
  <si>
    <t>Kolik prodala firma Gillette žiletek v prvním roce svého působení?</t>
  </si>
  <si>
    <t>Kolik patentů se skrývá za technologií smartphonů?</t>
  </si>
  <si>
    <t>Jakou rychlostí by muselo letět marshmallow (ve nulové nadmořské výšce), aby se začalo díky tření roztápět? Uveďte v jednotkách Mach (v násobcích rychlosti zvuku).</t>
  </si>
  <si>
    <t>Kolik let dělí vynález konzervy od vynálezu otvíráku na konzervy?</t>
  </si>
  <si>
    <t>1810-1858</t>
  </si>
  <si>
    <t>Jaké je nejmenší číslo, které je dělitelné všemi čísly 1 až 9?</t>
  </si>
  <si>
    <t xml:space="preserve">Kolik ročně vytištěných katalogů IKEA připadá na jednu vytištěnou bibli? </t>
  </si>
  <si>
    <t>208mil/25mil</t>
  </si>
  <si>
    <t>Kolik hamburgerů z McDonald’s se prodá za minutu? Je to zhruba stejné množství, jako kolik se jich získá z jedné krávy.</t>
  </si>
  <si>
    <t>Jak dlouhou čáru lze nakreslit pomocí IKEA tužky?</t>
  </si>
  <si>
    <t>Km</t>
  </si>
  <si>
    <t>Kg</t>
  </si>
  <si>
    <t>Kolik semínek mrkve se vejde do čajové lžičky?</t>
  </si>
  <si>
    <t>Kolik slok má Řecká hymna?</t>
  </si>
  <si>
    <t>Kolik centů stojí americkou minocvnu vyrobit 5-ti centovou minci?</t>
  </si>
  <si>
    <t>Kolik různých nápojových kombinací nabízí Starbucks?</t>
  </si>
  <si>
    <t>Kolik je na světě letišť?</t>
  </si>
  <si>
    <t>Třetina je v USA</t>
  </si>
  <si>
    <t>Kolik vražd viděl průměrný 18-ti letý američan v televizi?</t>
  </si>
  <si>
    <t>Jak dlouhá je časová prodleva mezi objevením dvou druhů brouků? (Od roku 1700)</t>
  </si>
  <si>
    <t>hod</t>
  </si>
  <si>
    <t>Kolik je na světě golfových hřišť?</t>
  </si>
  <si>
    <t>115000/20000</t>
  </si>
  <si>
    <t>Úloha 27</t>
  </si>
  <si>
    <t>Úloha 28</t>
  </si>
  <si>
    <t>Úloha 29</t>
  </si>
  <si>
    <t>Úloha 30</t>
  </si>
  <si>
    <t>Týmbonus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</si>
  <si>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</si>
  <si>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</si>
  <si>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</si>
  <si>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</si>
  <si>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</si>
  <si>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</si>
  <si>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</si>
  <si>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</si>
  <si>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</si>
  <si>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</si>
  <si>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</si>
  <si>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</si>
  <si>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</si>
  <si>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</si>
  <si>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</si>
  <si>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</si>
  <si>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</si>
  <si>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</si>
  <si>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</si>
  <si>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</si>
  <si>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</si>
  <si>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</si>
  <si>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</si>
  <si>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</si>
  <si>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</si>
  <si>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</si>
  <si>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</si>
  <si>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</si>
  <si>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</si>
  <si>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BA</t>
  </si>
  <si>
    <t>BB</t>
  </si>
  <si>
    <t>BC</t>
  </si>
  <si>
    <t>AD</t>
  </si>
  <si>
    <t>BD</t>
  </si>
  <si>
    <t>AE</t>
  </si>
  <si>
    <t>BE</t>
  </si>
  <si>
    <t>AF</t>
  </si>
  <si>
    <t>BF</t>
  </si>
  <si>
    <t>AG</t>
  </si>
  <si>
    <t>BG</t>
  </si>
  <si>
    <t>AH</t>
  </si>
  <si>
    <t>BH</t>
  </si>
  <si>
    <t>AI</t>
  </si>
  <si>
    <t>BI</t>
  </si>
  <si>
    <t>AJ</t>
  </si>
  <si>
    <t>BJ</t>
  </si>
  <si>
    <t>AK</t>
  </si>
  <si>
    <t>BK</t>
  </si>
  <si>
    <t>AL</t>
  </si>
  <si>
    <t>BL</t>
  </si>
  <si>
    <t>AM</t>
  </si>
  <si>
    <t>BM</t>
  </si>
  <si>
    <t>AN</t>
  </si>
  <si>
    <t>BN</t>
  </si>
  <si>
    <t>AO</t>
  </si>
  <si>
    <t>BO</t>
  </si>
  <si>
    <t>AP</t>
  </si>
  <si>
    <t>BP</t>
  </si>
  <si>
    <t>AQ</t>
  </si>
  <si>
    <t>BQ</t>
  </si>
  <si>
    <t>AR</t>
  </si>
  <si>
    <t>BR</t>
  </si>
  <si>
    <t>AS</t>
  </si>
  <si>
    <t>BS</t>
  </si>
  <si>
    <t>AT</t>
  </si>
  <si>
    <t>BT</t>
  </si>
  <si>
    <t>AU</t>
  </si>
  <si>
    <t>BU</t>
  </si>
  <si>
    <t>AV</t>
  </si>
  <si>
    <t>BV</t>
  </si>
  <si>
    <t>AW</t>
  </si>
  <si>
    <t>BW</t>
  </si>
  <si>
    <t>AX</t>
  </si>
  <si>
    <t>BX</t>
  </si>
  <si>
    <t>AY</t>
  </si>
  <si>
    <t>BY</t>
  </si>
  <si>
    <t>AZ</t>
  </si>
  <si>
    <t>BZ</t>
  </si>
  <si>
    <t>Pomocné</t>
  </si>
  <si>
    <t>Pořadí+</t>
  </si>
  <si>
    <t>Celkem+</t>
  </si>
  <si>
    <t>Jaký bude průměr odpovědí na tuto otázku?</t>
  </si>
  <si>
    <t>Jaká je smrtelná dávka čokolády?</t>
  </si>
  <si>
    <t>FOLWAR</t>
  </si>
  <si>
    <t>Hráč 0</t>
  </si>
  <si>
    <t>Kolikrát se navýšil počet telefonních hovorů amerických občanů s Kanadskými imigračními úřady v roce 2004, po tom, co byl znovuzvolen George W. Bush prezidentem?</t>
  </si>
  <si>
    <t>Kolikrát jsou delší americké zákony o daních než všechna díla W. Shakespeara?</t>
  </si>
  <si>
    <t>Bodu 1-28</t>
  </si>
  <si>
    <t>Poradi 1-28</t>
  </si>
  <si>
    <t>Koeficient kola</t>
  </si>
  <si>
    <t>sesitu</t>
  </si>
  <si>
    <t>dif</t>
  </si>
  <si>
    <t>int</t>
  </si>
  <si>
    <t>2radim</t>
  </si>
  <si>
    <t>tabul</t>
  </si>
  <si>
    <t>krasa</t>
  </si>
  <si>
    <t>Uvážíme-li jen otázky 1.-28., na jakém místě by skončil Folwar?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</si>
</sst>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,_K_č_-;\-* #,##0.00,_K_č_-;_-* \-??\ _K_č_-;_-@_-"/>
  </numFmts>
  <fonts count="9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72"/>
      <color theme="5" tint="-0.499984740745262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20"/>
      <color theme="3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1"/>
      <color theme="0" tint="-0.249977111117893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hair">
        <color auto="1"/>
      </diagonal>
    </border>
    <border diagonalUp="1"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 diagonalDown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hair">
        <color auto="1"/>
      </diagonal>
    </border>
    <border>
      <left/>
      <right style="medium">
        <color auto="1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25" applyNumberFormat="0" applyFill="0" applyAlignment="0" applyProtection="0"/>
  </cellStyleXfs>
  <cellXfs count="171">
    <xf numFmtId="0" fontId="0" fillId="0" borderId="0" xfId="0"/>
    <xf numFmtId="0" fontId="0" fillId="0" borderId="2" xfId="0" applyFon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Font="1"/>
    <xf numFmtId="11" fontId="0" fillId="0" borderId="8" xfId="0" applyNumberFormat="1" applyBorder="1"/>
    <xf numFmtId="0" fontId="0" fillId="0" borderId="0" xfId="0" applyFont="1" applyBorder="1" applyAlignment="1"/>
    <xf numFmtId="0" fontId="0" fillId="0" borderId="2" xfId="0" applyBorder="1"/>
    <xf numFmtId="0" fontId="0" fillId="0" borderId="3" xfId="0" applyBorder="1"/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3" fillId="0" borderId="12" xfId="0" applyFont="1" applyBorder="1" applyAlignment="1">
      <alignment wrapText="1"/>
    </xf>
    <xf numFmtId="0" fontId="0" fillId="0" borderId="0" xfId="0" applyFont="1" applyBorder="1"/>
    <xf numFmtId="0" fontId="0" fillId="0" borderId="10" xfId="0" applyFont="1" applyBorder="1"/>
    <xf numFmtId="0" fontId="0" fillId="0" borderId="13" xfId="0" applyBorder="1"/>
    <xf numFmtId="0" fontId="0" fillId="0" borderId="5" xfId="0" applyBorder="1"/>
    <xf numFmtId="0" fontId="0" fillId="0" borderId="27" xfId="0" applyFont="1" applyBorder="1"/>
    <xf numFmtId="0" fontId="0" fillId="0" borderId="12" xfId="0" applyFont="1" applyBorder="1"/>
    <xf numFmtId="0" fontId="0" fillId="0" borderId="4" xfId="0" applyFont="1" applyBorder="1"/>
    <xf numFmtId="0" fontId="0" fillId="0" borderId="28" xfId="0" applyBorder="1"/>
    <xf numFmtId="0" fontId="0" fillId="0" borderId="1" xfId="0" applyFont="1" applyBorder="1"/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34" xfId="0" applyBorder="1"/>
    <xf numFmtId="0" fontId="2" fillId="0" borderId="3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0" fillId="0" borderId="16" xfId="0" applyFont="1" applyBorder="1"/>
    <xf numFmtId="0" fontId="0" fillId="0" borderId="17" xfId="0" applyFont="1" applyBorder="1"/>
    <xf numFmtId="0" fontId="0" fillId="0" borderId="38" xfId="0" applyBorder="1" applyAlignment="1">
      <alignment wrapText="1"/>
    </xf>
    <xf numFmtId="0" fontId="0" fillId="0" borderId="22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2" xfId="0" applyBorder="1"/>
    <xf numFmtId="0" fontId="0" fillId="0" borderId="4" xfId="0" applyBorder="1"/>
    <xf numFmtId="0" fontId="0" fillId="0" borderId="27" xfId="0" applyBorder="1"/>
    <xf numFmtId="11" fontId="0" fillId="0" borderId="10" xfId="0" applyNumberFormat="1" applyBorder="1"/>
    <xf numFmtId="0" fontId="3" fillId="0" borderId="43" xfId="0" applyFont="1" applyBorder="1" applyAlignment="1">
      <alignment horizontal="center" vertical="center"/>
    </xf>
    <xf numFmtId="0" fontId="3" fillId="0" borderId="27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0" fillId="0" borderId="29" xfId="0" applyBorder="1"/>
    <xf numFmtId="0" fontId="3" fillId="0" borderId="43" xfId="0" applyFont="1" applyBorder="1" applyAlignment="1">
      <alignment horizontal="center" vertical="center" wrapText="1"/>
    </xf>
    <xf numFmtId="49" fontId="3" fillId="0" borderId="42" xfId="0" applyNumberFormat="1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29" xfId="0" applyFont="1" applyBorder="1"/>
    <xf numFmtId="0" fontId="7" fillId="0" borderId="45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5" fillId="0" borderId="35" xfId="0" applyFont="1" applyBorder="1"/>
    <xf numFmtId="0" fontId="5" fillId="0" borderId="32" xfId="0" applyFont="1" applyBorder="1"/>
    <xf numFmtId="0" fontId="5" fillId="0" borderId="33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9" fontId="3" fillId="0" borderId="19" xfId="0" applyNumberFormat="1" applyFont="1" applyBorder="1" applyAlignment="1">
      <alignment horizont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4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6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2" fontId="3" fillId="0" borderId="0" xfId="0" applyNumberFormat="1" applyFont="1" applyBorder="1" applyAlignment="1">
      <alignment horizontal="center"/>
    </xf>
    <xf numFmtId="0" fontId="0" fillId="0" borderId="0" xfId="0" applyNumberFormat="1" applyBorder="1"/>
    <xf numFmtId="0" fontId="0" fillId="0" borderId="26" xfId="0" applyFont="1" applyBorder="1"/>
    <xf numFmtId="0" fontId="0" fillId="0" borderId="52" xfId="0" applyFont="1" applyBorder="1"/>
    <xf numFmtId="0" fontId="0" fillId="0" borderId="9" xfId="0" applyFont="1" applyBorder="1"/>
    <xf numFmtId="0" fontId="0" fillId="0" borderId="37" xfId="0" applyFont="1" applyBorder="1"/>
    <xf numFmtId="0" fontId="3" fillId="0" borderId="15" xfId="0" applyFont="1" applyBorder="1" applyAlignment="1">
      <alignment wrapText="1"/>
    </xf>
    <xf numFmtId="0" fontId="0" fillId="0" borderId="1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3" xfId="0" applyFont="1" applyBorder="1"/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8" fillId="0" borderId="0" xfId="0" applyFont="1" applyBorder="1"/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7" fillId="0" borderId="5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/>
    </xf>
    <xf numFmtId="2" fontId="3" fillId="0" borderId="63" xfId="0" applyNumberFormat="1" applyFont="1" applyBorder="1" applyAlignment="1">
      <alignment horizontal="center"/>
    </xf>
    <xf numFmtId="0" fontId="0" fillId="0" borderId="15" xfId="0" applyFont="1" applyBorder="1"/>
    <xf numFmtId="0" fontId="0" fillId="0" borderId="57" xfId="0" applyNumberFormat="1" applyBorder="1" applyAlignment="1">
      <alignment horizontal="center" vertical="center"/>
    </xf>
    <xf numFmtId="0" fontId="0" fillId="0" borderId="40" xfId="0" applyNumberFormat="1" applyBorder="1" applyAlignment="1">
      <alignment horizontal="center" vertical="center"/>
    </xf>
    <xf numFmtId="0" fontId="0" fillId="0" borderId="40" xfId="1" applyNumberFormat="1" applyFont="1" applyBorder="1" applyAlignment="1" applyProtection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11" fontId="0" fillId="0" borderId="40" xfId="0" applyNumberFormat="1" applyBorder="1" applyAlignment="1">
      <alignment horizontal="center" vertical="center"/>
    </xf>
    <xf numFmtId="11" fontId="0" fillId="0" borderId="58" xfId="0" applyNumberFormat="1" applyBorder="1" applyAlignment="1">
      <alignment horizontal="center" vertical="center"/>
    </xf>
    <xf numFmtId="0" fontId="0" fillId="0" borderId="10" xfId="0" applyNumberFormat="1" applyBorder="1"/>
    <xf numFmtId="0" fontId="0" fillId="0" borderId="8" xfId="0" applyNumberFormat="1" applyBorder="1"/>
    <xf numFmtId="0" fontId="0" fillId="0" borderId="30" xfId="0" applyNumberFormat="1" applyBorder="1"/>
    <xf numFmtId="0" fontId="0" fillId="0" borderId="6" xfId="0" applyNumberFormat="1" applyBorder="1"/>
    <xf numFmtId="0" fontId="0" fillId="0" borderId="64" xfId="0" applyNumberFormat="1" applyFill="1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wrapText="1"/>
    </xf>
    <xf numFmtId="0" fontId="3" fillId="0" borderId="4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7" fillId="0" borderId="66" xfId="0" applyFont="1" applyBorder="1" applyAlignment="1">
      <alignment horizontal="center" vertical="center"/>
    </xf>
    <xf numFmtId="0" fontId="0" fillId="0" borderId="42" xfId="0" applyNumberFormat="1" applyBorder="1"/>
    <xf numFmtId="0" fontId="0" fillId="0" borderId="11" xfId="0" applyNumberFormat="1" applyBorder="1"/>
    <xf numFmtId="11" fontId="0" fillId="0" borderId="42" xfId="0" applyNumberFormat="1" applyBorder="1"/>
    <xf numFmtId="0" fontId="0" fillId="0" borderId="19" xfId="0" applyNumberFormat="1" applyBorder="1"/>
    <xf numFmtId="0" fontId="0" fillId="0" borderId="14" xfId="0" applyNumberFormat="1" applyBorder="1"/>
    <xf numFmtId="11" fontId="0" fillId="0" borderId="19" xfId="0" applyNumberFormat="1" applyBorder="1"/>
    <xf numFmtId="0" fontId="0" fillId="0" borderId="48" xfId="0" applyNumberFormat="1" applyBorder="1"/>
    <xf numFmtId="0" fontId="0" fillId="0" borderId="31" xfId="0" applyNumberFormat="1" applyBorder="1"/>
    <xf numFmtId="0" fontId="0" fillId="0" borderId="20" xfId="0" applyNumberFormat="1" applyBorder="1"/>
    <xf numFmtId="0" fontId="0" fillId="0" borderId="7" xfId="0" applyNumberFormat="1" applyBorder="1"/>
    <xf numFmtId="0" fontId="0" fillId="0" borderId="21" xfId="0" applyFont="1" applyBorder="1"/>
    <xf numFmtId="0" fontId="0" fillId="0" borderId="21" xfId="0" applyFont="1" applyBorder="1" applyAlignment="1">
      <alignment wrapText="1"/>
    </xf>
    <xf numFmtId="0" fontId="8" fillId="0" borderId="0" xfId="0" applyFont="1" applyFill="1" applyBorder="1"/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69" xfId="0" applyBorder="1"/>
    <xf numFmtId="0" fontId="0" fillId="0" borderId="67" xfId="0" applyBorder="1"/>
    <xf numFmtId="0" fontId="0" fillId="0" borderId="70" xfId="0" applyBorder="1"/>
    <xf numFmtId="0" fontId="0" fillId="0" borderId="38" xfId="0" applyBorder="1"/>
    <xf numFmtId="0" fontId="0" fillId="0" borderId="71" xfId="0" applyBorder="1"/>
    <xf numFmtId="0" fontId="0" fillId="0" borderId="72" xfId="0" applyBorder="1"/>
    <xf numFmtId="0" fontId="0" fillId="0" borderId="68" xfId="0" applyBorder="1"/>
    <xf numFmtId="0" fontId="0" fillId="0" borderId="73" xfId="0" applyBorder="1"/>
    <xf numFmtId="0" fontId="0" fillId="0" borderId="0" xfId="0" applyFill="1" applyBorder="1"/>
    <xf numFmtId="0" fontId="3" fillId="0" borderId="4" xfId="0" applyFont="1" applyBorder="1"/>
    <xf numFmtId="0" fontId="3" fillId="0" borderId="55" xfId="0" applyFont="1" applyBorder="1"/>
    <xf numFmtId="0" fontId="3" fillId="0" borderId="5" xfId="0" applyFont="1" applyBorder="1"/>
    <xf numFmtId="0" fontId="3" fillId="0" borderId="0" xfId="0" applyFont="1"/>
    <xf numFmtId="0" fontId="4" fillId="0" borderId="0" xfId="2" applyBorder="1" applyAlignment="1">
      <alignment horizontal="center"/>
    </xf>
    <xf numFmtId="0" fontId="4" fillId="0" borderId="25" xfId="2" applyAlignment="1">
      <alignment horizontal="center"/>
    </xf>
    <xf numFmtId="0" fontId="0" fillId="0" borderId="37" xfId="0" applyBorder="1" applyAlignment="1">
      <alignment horizontal="center"/>
    </xf>
    <xf numFmtId="0" fontId="0" fillId="0" borderId="36" xfId="0" applyBorder="1" applyAlignment="1">
      <alignment horizontal="center"/>
    </xf>
    <xf numFmtId="0" fontId="8" fillId="0" borderId="0" xfId="0" applyFont="1" applyBorder="1" applyAlignment="1">
      <alignment horizontal="center" textRotation="45"/>
    </xf>
    <xf numFmtId="0" fontId="6" fillId="0" borderId="25" xfId="2" applyFont="1" applyAlignment="1">
      <alignment horizontal="center"/>
    </xf>
  </cellXfs>
  <cellStyles count="3">
    <cellStyle name="Čárka" xfId="1" builtinId="3"/>
    <cellStyle name="Nadpis 1" xfId="2" builtinId="16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37"/>
  <sheetViews>
    <sheetView tabSelected="1" zoomScaleNormal="100" workbookViewId="0">
      <pane xSplit="4" ySplit="6" topLeftCell="E16" activePane="bottomRight" state="frozen"/>
      <selection pane="topRight" activeCell="E1" sqref="E1"/>
      <selection pane="bottomLeft" activeCell="A4" sqref="A4"/>
      <selection pane="bottomRight" activeCell="D36" sqref="D36"/>
    </sheetView>
  </sheetViews>
  <sheetFormatPr defaultRowHeight="15" x14ac:dyDescent="0.25"/>
  <cols>
    <col min="1" max="1" width="3.42578125" style="2" bestFit="1" customWidth="1"/>
    <col min="2" max="2" width="77.7109375" style="16" customWidth="1"/>
    <col min="3" max="3" width="12.42578125" style="16" bestFit="1" customWidth="1"/>
    <col min="4" max="4" width="12.28515625" style="17" customWidth="1"/>
    <col min="5" max="5" width="11" style="2" bestFit="1" customWidth="1"/>
    <col min="6" max="6" width="10" style="2" bestFit="1" customWidth="1"/>
    <col min="7" max="7" width="9.28515625" style="2" customWidth="1"/>
    <col min="8" max="8" width="11" style="2" bestFit="1" customWidth="1"/>
    <col min="9" max="9" width="8" style="2" customWidth="1"/>
    <col min="10" max="10" width="8.42578125" style="2" customWidth="1"/>
    <col min="11" max="11" width="9.140625" style="2" customWidth="1"/>
    <col min="12" max="12" width="8.85546875" style="2" customWidth="1"/>
    <col min="13" max="13" width="8.42578125" style="2" customWidth="1"/>
    <col min="14" max="14" width="8.7109375" style="2" customWidth="1"/>
    <col min="15" max="15" width="9.5703125" style="2" customWidth="1"/>
    <col min="16" max="18" width="8.5703125" style="2"/>
    <col min="19" max="19" width="9.28515625" style="2" customWidth="1"/>
    <col min="20" max="20" width="11" style="2" bestFit="1" customWidth="1"/>
    <col min="21" max="23" width="8.5703125" style="2"/>
    <col min="24" max="24" width="8.5703125" style="2" customWidth="1"/>
    <col min="25" max="25" width="8.5703125" style="2"/>
    <col min="26" max="26" width="9" style="2" bestFit="1" customWidth="1"/>
    <col min="27" max="27" width="12" style="2" bestFit="1" customWidth="1"/>
    <col min="28" max="28" width="8.5703125" style="2"/>
    <col min="29" max="29" width="12" style="2" bestFit="1" customWidth="1"/>
    <col min="30" max="30" width="8.5703125" style="2"/>
    <col min="31" max="31" width="12" style="2" bestFit="1" customWidth="1"/>
    <col min="32" max="36" width="8.5703125" style="2"/>
    <col min="37" max="37" width="11.85546875" style="2" customWidth="1"/>
    <col min="38" max="38" width="8.5703125" style="2"/>
    <col min="39" max="39" width="9.7109375" style="2" customWidth="1"/>
    <col min="40" max="1023" width="8.5703125" style="2"/>
    <col min="1024" max="16384" width="9.140625" style="2"/>
  </cols>
  <sheetData>
    <row r="1" spans="1:39" s="60" customFormat="1" x14ac:dyDescent="0.25">
      <c r="B1" s="61"/>
      <c r="C1" s="61"/>
      <c r="E1" s="107" t="s">
        <v>200</v>
      </c>
      <c r="F1" s="131" t="s">
        <v>1</v>
      </c>
      <c r="G1" s="62" t="s">
        <v>2</v>
      </c>
      <c r="H1" s="62" t="s">
        <v>3</v>
      </c>
      <c r="I1" s="62" t="s">
        <v>4</v>
      </c>
      <c r="J1" s="62" t="s">
        <v>5</v>
      </c>
      <c r="K1" s="62" t="s">
        <v>6</v>
      </c>
      <c r="L1" s="62" t="s">
        <v>7</v>
      </c>
      <c r="M1" s="62" t="s">
        <v>8</v>
      </c>
      <c r="N1" s="62" t="s">
        <v>9</v>
      </c>
      <c r="O1" s="62" t="s">
        <v>10</v>
      </c>
      <c r="P1" s="62" t="s">
        <v>11</v>
      </c>
      <c r="Q1" s="62" t="s">
        <v>12</v>
      </c>
      <c r="R1" s="62" t="s">
        <v>13</v>
      </c>
      <c r="S1" s="62" t="s">
        <v>14</v>
      </c>
      <c r="T1" s="62" t="s">
        <v>15</v>
      </c>
      <c r="U1" s="62" t="s">
        <v>16</v>
      </c>
      <c r="V1" s="62" t="s">
        <v>17</v>
      </c>
      <c r="W1" s="62" t="s">
        <v>18</v>
      </c>
      <c r="X1" s="62" t="s">
        <v>19</v>
      </c>
      <c r="Y1" s="62" t="s">
        <v>20</v>
      </c>
      <c r="Z1" s="62" t="s">
        <v>21</v>
      </c>
      <c r="AA1" s="62" t="s">
        <v>22</v>
      </c>
      <c r="AB1" s="62" t="s">
        <v>23</v>
      </c>
      <c r="AC1" s="62" t="s">
        <v>24</v>
      </c>
      <c r="AD1" s="62" t="s">
        <v>25</v>
      </c>
      <c r="AE1" s="62" t="s">
        <v>26</v>
      </c>
      <c r="AF1" s="62" t="s">
        <v>27</v>
      </c>
      <c r="AG1" s="62" t="s">
        <v>28</v>
      </c>
      <c r="AH1" s="62" t="s">
        <v>29</v>
      </c>
      <c r="AI1" s="63" t="s">
        <v>30</v>
      </c>
    </row>
    <row r="2" spans="1:39" s="48" customFormat="1" ht="38.25" thickBot="1" x14ac:dyDescent="0.3">
      <c r="E2" s="108" t="s">
        <v>199</v>
      </c>
      <c r="F2" s="132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5"/>
    </row>
    <row r="3" spans="1:39" s="61" customFormat="1" x14ac:dyDescent="0.25">
      <c r="E3" s="109">
        <v>0</v>
      </c>
      <c r="F3" s="133">
        <v>11</v>
      </c>
      <c r="G3" s="100">
        <v>14</v>
      </c>
      <c r="H3" s="100">
        <v>16</v>
      </c>
      <c r="I3" s="100">
        <v>23</v>
      </c>
      <c r="J3" s="100">
        <v>4</v>
      </c>
      <c r="K3" s="100">
        <v>7</v>
      </c>
      <c r="L3" s="100">
        <v>30</v>
      </c>
      <c r="M3" s="100">
        <v>2</v>
      </c>
      <c r="N3" s="100">
        <v>24</v>
      </c>
      <c r="O3" s="100">
        <v>28</v>
      </c>
      <c r="P3" s="100">
        <v>4</v>
      </c>
      <c r="Q3" s="100">
        <v>22</v>
      </c>
      <c r="R3" s="100">
        <v>4</v>
      </c>
      <c r="S3" s="100">
        <v>2</v>
      </c>
      <c r="T3" s="100">
        <v>2</v>
      </c>
      <c r="U3" s="100">
        <v>2</v>
      </c>
      <c r="V3" s="100">
        <v>30</v>
      </c>
      <c r="W3" s="100">
        <v>5</v>
      </c>
      <c r="X3" s="100">
        <v>23</v>
      </c>
      <c r="Y3" s="100">
        <v>4</v>
      </c>
      <c r="Z3" s="100">
        <v>4</v>
      </c>
      <c r="AA3" s="100">
        <v>11</v>
      </c>
      <c r="AB3" s="100">
        <v>4</v>
      </c>
      <c r="AC3" s="100">
        <v>25</v>
      </c>
      <c r="AD3" s="100">
        <v>24</v>
      </c>
      <c r="AE3" s="100">
        <v>23</v>
      </c>
      <c r="AF3" s="100">
        <v>2</v>
      </c>
      <c r="AG3" s="100">
        <v>24</v>
      </c>
      <c r="AH3" s="100">
        <v>28</v>
      </c>
      <c r="AI3" s="101">
        <v>7</v>
      </c>
    </row>
    <row r="4" spans="1:39" s="61" customFormat="1" x14ac:dyDescent="0.25">
      <c r="E4" s="110">
        <v>0</v>
      </c>
      <c r="F4" s="134">
        <v>27</v>
      </c>
      <c r="G4" s="102">
        <v>26</v>
      </c>
      <c r="H4" s="102">
        <v>5</v>
      </c>
      <c r="I4" s="102">
        <v>11</v>
      </c>
      <c r="J4" s="102">
        <v>30</v>
      </c>
      <c r="K4" s="102">
        <v>30</v>
      </c>
      <c r="L4" s="102">
        <v>20</v>
      </c>
      <c r="M4" s="102">
        <v>14</v>
      </c>
      <c r="N4" s="102">
        <v>26</v>
      </c>
      <c r="O4" s="102">
        <v>28</v>
      </c>
      <c r="P4" s="102">
        <v>8</v>
      </c>
      <c r="Q4" s="102">
        <v>6</v>
      </c>
      <c r="R4" s="102">
        <v>20</v>
      </c>
      <c r="S4" s="102">
        <v>26</v>
      </c>
      <c r="T4" s="102">
        <v>4</v>
      </c>
      <c r="U4" s="102">
        <v>9</v>
      </c>
      <c r="V4" s="102">
        <v>5</v>
      </c>
      <c r="W4" s="102">
        <v>17</v>
      </c>
      <c r="X4" s="102">
        <v>4</v>
      </c>
      <c r="Y4" s="102">
        <v>13</v>
      </c>
      <c r="Z4" s="102">
        <v>8</v>
      </c>
      <c r="AA4" s="102">
        <v>11</v>
      </c>
      <c r="AB4" s="102">
        <v>11</v>
      </c>
      <c r="AC4" s="102">
        <v>26</v>
      </c>
      <c r="AD4" s="102">
        <v>9</v>
      </c>
      <c r="AE4" s="102">
        <v>2</v>
      </c>
      <c r="AF4" s="102">
        <v>6</v>
      </c>
      <c r="AG4" s="102">
        <v>9</v>
      </c>
      <c r="AH4" s="102">
        <v>27</v>
      </c>
      <c r="AI4" s="103">
        <v>6</v>
      </c>
    </row>
    <row r="5" spans="1:39" s="61" customFormat="1" ht="15.75" thickBot="1" x14ac:dyDescent="0.3">
      <c r="E5" s="111">
        <v>0</v>
      </c>
      <c r="F5" s="135">
        <v>22</v>
      </c>
      <c r="G5" s="104">
        <v>8</v>
      </c>
      <c r="H5" s="104">
        <v>5</v>
      </c>
      <c r="I5" s="104">
        <v>21</v>
      </c>
      <c r="J5" s="104">
        <v>18</v>
      </c>
      <c r="K5" s="104">
        <v>12</v>
      </c>
      <c r="L5" s="104">
        <v>6</v>
      </c>
      <c r="M5" s="104">
        <v>19</v>
      </c>
      <c r="N5" s="104">
        <v>25</v>
      </c>
      <c r="O5" s="104">
        <v>10</v>
      </c>
      <c r="P5" s="104">
        <v>22</v>
      </c>
      <c r="Q5" s="104">
        <v>8</v>
      </c>
      <c r="R5" s="104">
        <v>21</v>
      </c>
      <c r="S5" s="104">
        <v>8</v>
      </c>
      <c r="T5" s="104">
        <v>9</v>
      </c>
      <c r="U5" s="104">
        <v>4</v>
      </c>
      <c r="V5" s="104">
        <v>11</v>
      </c>
      <c r="W5" s="104">
        <v>17</v>
      </c>
      <c r="X5" s="104">
        <v>21</v>
      </c>
      <c r="Y5" s="104">
        <v>23</v>
      </c>
      <c r="Z5" s="104">
        <v>20</v>
      </c>
      <c r="AA5" s="104">
        <v>22</v>
      </c>
      <c r="AB5" s="104">
        <v>19</v>
      </c>
      <c r="AC5" s="104">
        <v>9</v>
      </c>
      <c r="AD5" s="104">
        <v>26</v>
      </c>
      <c r="AE5" s="104">
        <v>26</v>
      </c>
      <c r="AF5" s="104">
        <v>8</v>
      </c>
      <c r="AG5" s="104">
        <v>4</v>
      </c>
      <c r="AH5" s="104">
        <v>19</v>
      </c>
      <c r="AI5" s="105">
        <v>8</v>
      </c>
    </row>
    <row r="6" spans="1:39" s="57" customFormat="1" ht="51.75" customHeight="1" thickBot="1" x14ac:dyDescent="0.3">
      <c r="A6" s="46" t="s">
        <v>76</v>
      </c>
      <c r="B6" s="50" t="s">
        <v>69</v>
      </c>
      <c r="C6" s="66" t="s">
        <v>70</v>
      </c>
      <c r="D6" s="113" t="s">
        <v>0</v>
      </c>
      <c r="E6" s="112">
        <v>0</v>
      </c>
      <c r="F6" s="136">
        <v>3</v>
      </c>
      <c r="G6" s="58">
        <v>6</v>
      </c>
      <c r="H6" s="58">
        <v>6</v>
      </c>
      <c r="I6" s="58">
        <v>2</v>
      </c>
      <c r="J6" s="58">
        <v>1</v>
      </c>
      <c r="K6" s="58">
        <v>4</v>
      </c>
      <c r="L6" s="58">
        <v>4</v>
      </c>
      <c r="M6" s="58">
        <v>3</v>
      </c>
      <c r="N6" s="58">
        <v>5</v>
      </c>
      <c r="O6" s="58">
        <v>3</v>
      </c>
      <c r="P6" s="58">
        <v>1</v>
      </c>
      <c r="Q6" s="58">
        <v>4</v>
      </c>
      <c r="R6" s="58">
        <v>2</v>
      </c>
      <c r="S6" s="58">
        <v>6</v>
      </c>
      <c r="T6" s="58">
        <v>6</v>
      </c>
      <c r="U6" s="58">
        <v>6</v>
      </c>
      <c r="V6" s="58">
        <v>1</v>
      </c>
      <c r="W6" s="58">
        <v>1</v>
      </c>
      <c r="X6" s="58">
        <v>2</v>
      </c>
      <c r="Y6" s="58">
        <v>2</v>
      </c>
      <c r="Z6" s="58">
        <v>2</v>
      </c>
      <c r="AA6" s="58">
        <v>3</v>
      </c>
      <c r="AB6" s="58">
        <v>1</v>
      </c>
      <c r="AC6" s="58">
        <v>5</v>
      </c>
      <c r="AD6" s="58">
        <v>5</v>
      </c>
      <c r="AE6" s="58">
        <v>5</v>
      </c>
      <c r="AF6" s="58">
        <v>4</v>
      </c>
      <c r="AG6" s="58">
        <v>5</v>
      </c>
      <c r="AH6" s="58">
        <v>3</v>
      </c>
      <c r="AI6" s="59">
        <v>4</v>
      </c>
    </row>
    <row r="7" spans="1:39" ht="45.75" thickTop="1" x14ac:dyDescent="0.25">
      <c r="A7" s="44">
        <v>1</v>
      </c>
      <c r="B7" s="47" t="s">
        <v>201</v>
      </c>
      <c r="C7" s="51" t="s">
        <v>110</v>
      </c>
      <c r="D7" s="114">
        <v>5.75</v>
      </c>
      <c r="E7" s="120">
        <v>7</v>
      </c>
      <c r="F7" s="137">
        <v>1.3</v>
      </c>
      <c r="G7" s="126">
        <v>2</v>
      </c>
      <c r="H7" s="126">
        <v>4</v>
      </c>
      <c r="I7" s="126">
        <v>11</v>
      </c>
      <c r="J7" s="126">
        <v>200</v>
      </c>
      <c r="K7" s="126">
        <v>150</v>
      </c>
      <c r="L7" s="126">
        <v>5</v>
      </c>
      <c r="M7" s="126">
        <v>63</v>
      </c>
      <c r="N7" s="126">
        <v>10</v>
      </c>
      <c r="O7" s="126">
        <v>0</v>
      </c>
      <c r="P7" s="126">
        <v>6.5</v>
      </c>
      <c r="Q7" s="126">
        <v>3</v>
      </c>
      <c r="R7" s="126">
        <v>20</v>
      </c>
      <c r="S7" s="126">
        <v>2.6</v>
      </c>
      <c r="T7" s="126">
        <v>2</v>
      </c>
      <c r="U7" s="126">
        <v>4</v>
      </c>
      <c r="V7" s="126">
        <v>100</v>
      </c>
      <c r="W7" s="126">
        <v>5</v>
      </c>
      <c r="X7" s="126">
        <v>30</v>
      </c>
      <c r="Y7" s="126">
        <v>100</v>
      </c>
      <c r="Z7" s="126">
        <v>1.831</v>
      </c>
      <c r="AA7" s="126">
        <v>1.3</v>
      </c>
      <c r="AB7" s="126">
        <v>1.3</v>
      </c>
      <c r="AC7" s="126">
        <v>23</v>
      </c>
      <c r="AD7" s="126">
        <v>3</v>
      </c>
      <c r="AE7" s="126">
        <v>2</v>
      </c>
      <c r="AF7" s="126">
        <v>2</v>
      </c>
      <c r="AG7" s="126">
        <v>3</v>
      </c>
      <c r="AH7" s="126">
        <v>13.81</v>
      </c>
      <c r="AI7" s="138">
        <v>100</v>
      </c>
      <c r="AM7" s="13"/>
    </row>
    <row r="8" spans="1:39" x14ac:dyDescent="0.25">
      <c r="A8" s="44">
        <v>2</v>
      </c>
      <c r="B8" s="47" t="s">
        <v>77</v>
      </c>
      <c r="C8" s="51"/>
      <c r="D8" s="114">
        <v>18000000</v>
      </c>
      <c r="E8" s="120">
        <v>45000</v>
      </c>
      <c r="F8" s="139">
        <v>30000000</v>
      </c>
      <c r="G8" s="45">
        <v>30000000</v>
      </c>
      <c r="H8" s="45">
        <v>10000</v>
      </c>
      <c r="I8" s="126">
        <v>11</v>
      </c>
      <c r="J8" s="126">
        <v>6</v>
      </c>
      <c r="K8" s="45">
        <v>1000000</v>
      </c>
      <c r="L8" s="45">
        <v>250000</v>
      </c>
      <c r="M8" s="126">
        <v>34500</v>
      </c>
      <c r="N8" s="126">
        <v>33</v>
      </c>
      <c r="O8" s="126">
        <f>200000000+3</f>
        <v>200000003</v>
      </c>
      <c r="P8" s="45">
        <v>1900000</v>
      </c>
      <c r="Q8" s="45">
        <v>100000</v>
      </c>
      <c r="R8" s="126">
        <v>10</v>
      </c>
      <c r="S8" s="126">
        <v>200000</v>
      </c>
      <c r="T8" s="45">
        <v>20000</v>
      </c>
      <c r="U8" s="45">
        <v>1000000</v>
      </c>
      <c r="V8" s="126">
        <v>10</v>
      </c>
      <c r="W8" s="126">
        <v>500000</v>
      </c>
      <c r="X8" s="126">
        <v>100</v>
      </c>
      <c r="Y8" s="126">
        <v>200</v>
      </c>
      <c r="Z8" s="45">
        <v>100000</v>
      </c>
      <c r="AA8" s="45">
        <v>10000000</v>
      </c>
      <c r="AB8" s="126">
        <v>50000</v>
      </c>
      <c r="AC8" s="45">
        <v>100000000</v>
      </c>
      <c r="AD8" s="45">
        <v>10000</v>
      </c>
      <c r="AE8" s="126">
        <v>1000</v>
      </c>
      <c r="AF8" s="126">
        <v>208</v>
      </c>
      <c r="AG8" s="45">
        <v>10000000</v>
      </c>
      <c r="AH8" s="45">
        <v>1500000</v>
      </c>
      <c r="AI8" s="138">
        <v>1000</v>
      </c>
      <c r="AM8" s="13"/>
    </row>
    <row r="9" spans="1:39" x14ac:dyDescent="0.25">
      <c r="A9" s="42">
        <v>3</v>
      </c>
      <c r="B9" s="18" t="s">
        <v>78</v>
      </c>
      <c r="C9" s="79"/>
      <c r="D9" s="115">
        <f>100/6</f>
        <v>16.666666666666668</v>
      </c>
      <c r="E9" s="121">
        <v>18</v>
      </c>
      <c r="F9" s="140">
        <v>0.05</v>
      </c>
      <c r="G9" s="127">
        <v>45</v>
      </c>
      <c r="H9" s="127">
        <v>29</v>
      </c>
      <c r="I9" s="127">
        <v>11</v>
      </c>
      <c r="J9" s="127">
        <v>80</v>
      </c>
      <c r="K9" s="127">
        <v>70</v>
      </c>
      <c r="L9" s="127">
        <v>8</v>
      </c>
      <c r="M9" s="127">
        <v>18</v>
      </c>
      <c r="N9" s="127">
        <v>32</v>
      </c>
      <c r="O9" s="127">
        <v>13.457000000000001</v>
      </c>
      <c r="P9" s="127">
        <v>24</v>
      </c>
      <c r="Q9" s="127">
        <v>45</v>
      </c>
      <c r="R9" s="127">
        <v>5</v>
      </c>
      <c r="S9" s="127">
        <v>4.3</v>
      </c>
      <c r="T9" s="127">
        <v>20</v>
      </c>
      <c r="U9" s="12">
        <v>18</v>
      </c>
      <c r="V9" s="127">
        <v>12</v>
      </c>
      <c r="W9" s="127">
        <v>20</v>
      </c>
      <c r="X9" s="127">
        <v>5</v>
      </c>
      <c r="Y9" s="127">
        <v>30</v>
      </c>
      <c r="Z9" s="127">
        <v>28.9</v>
      </c>
      <c r="AA9" s="127">
        <v>6</v>
      </c>
      <c r="AB9" s="127">
        <v>23</v>
      </c>
      <c r="AC9" s="127">
        <v>5.5</v>
      </c>
      <c r="AD9" s="127">
        <v>10</v>
      </c>
      <c r="AE9" s="127">
        <v>1</v>
      </c>
      <c r="AF9" s="127">
        <v>3</v>
      </c>
      <c r="AG9" s="127">
        <v>10</v>
      </c>
      <c r="AH9" s="127">
        <v>28</v>
      </c>
      <c r="AI9" s="141">
        <v>16</v>
      </c>
      <c r="AM9" s="13"/>
    </row>
    <row r="10" spans="1:39" x14ac:dyDescent="0.25">
      <c r="A10" s="42">
        <v>4</v>
      </c>
      <c r="B10" s="82" t="s">
        <v>79</v>
      </c>
      <c r="C10" s="79"/>
      <c r="D10" s="115">
        <v>3</v>
      </c>
      <c r="E10" s="121">
        <v>4.47</v>
      </c>
      <c r="F10" s="140">
        <v>4.28</v>
      </c>
      <c r="G10" s="127">
        <v>11</v>
      </c>
      <c r="H10" s="127">
        <v>15</v>
      </c>
      <c r="I10" s="127">
        <v>2</v>
      </c>
      <c r="J10" s="127">
        <v>3</v>
      </c>
      <c r="K10" s="127">
        <v>15</v>
      </c>
      <c r="L10" s="127">
        <v>3</v>
      </c>
      <c r="M10" s="127">
        <v>1.32</v>
      </c>
      <c r="N10" s="127">
        <v>200</v>
      </c>
      <c r="O10" s="127">
        <v>2.3250000000000002</v>
      </c>
      <c r="P10" s="127">
        <v>9.5</v>
      </c>
      <c r="Q10" s="127">
        <v>100</v>
      </c>
      <c r="R10" s="127">
        <v>6</v>
      </c>
      <c r="S10" s="127">
        <v>70</v>
      </c>
      <c r="T10" s="127">
        <v>3.65</v>
      </c>
      <c r="U10" s="127">
        <v>4</v>
      </c>
      <c r="V10" s="127">
        <v>2</v>
      </c>
      <c r="W10" s="127">
        <v>0</v>
      </c>
      <c r="X10" s="127">
        <v>3</v>
      </c>
      <c r="Y10" s="127">
        <v>10</v>
      </c>
      <c r="Z10" s="127">
        <v>3.6</v>
      </c>
      <c r="AA10" s="127">
        <v>3</v>
      </c>
      <c r="AB10" s="127">
        <v>5</v>
      </c>
      <c r="AC10" s="127">
        <v>2</v>
      </c>
      <c r="AD10" s="127">
        <v>42</v>
      </c>
      <c r="AE10" s="127">
        <v>5</v>
      </c>
      <c r="AF10" s="127">
        <v>7.8</v>
      </c>
      <c r="AG10" s="127">
        <v>1.5</v>
      </c>
      <c r="AH10" s="127">
        <v>30</v>
      </c>
      <c r="AI10" s="141">
        <v>2</v>
      </c>
      <c r="AM10" s="13"/>
    </row>
    <row r="11" spans="1:39" x14ac:dyDescent="0.25">
      <c r="A11" s="42">
        <v>5</v>
      </c>
      <c r="B11" s="82" t="s">
        <v>80</v>
      </c>
      <c r="C11" s="79" t="s">
        <v>81</v>
      </c>
      <c r="D11" s="115">
        <v>1</v>
      </c>
      <c r="E11" s="121">
        <v>3650</v>
      </c>
      <c r="F11" s="140">
        <f>PI()*1000000</f>
        <v>3141592.653589793</v>
      </c>
      <c r="G11" s="127">
        <v>3</v>
      </c>
      <c r="H11" s="127">
        <v>1</v>
      </c>
      <c r="I11" s="127">
        <v>42</v>
      </c>
      <c r="J11" s="127">
        <v>0</v>
      </c>
      <c r="K11" s="127">
        <v>1500</v>
      </c>
      <c r="L11" s="127">
        <v>3</v>
      </c>
      <c r="M11" s="127">
        <v>3</v>
      </c>
      <c r="N11" s="127">
        <v>3</v>
      </c>
      <c r="O11" s="127">
        <v>333</v>
      </c>
      <c r="P11" s="127">
        <v>4200</v>
      </c>
      <c r="Q11" s="127">
        <v>13</v>
      </c>
      <c r="R11" s="127">
        <v>200</v>
      </c>
      <c r="S11" s="127">
        <v>0</v>
      </c>
      <c r="T11" s="127">
        <v>1</v>
      </c>
      <c r="U11" s="127">
        <v>2</v>
      </c>
      <c r="V11" s="127">
        <v>60</v>
      </c>
      <c r="W11" s="127">
        <v>5</v>
      </c>
      <c r="X11" s="127">
        <v>48</v>
      </c>
      <c r="Y11" s="127">
        <v>100</v>
      </c>
      <c r="Z11" s="127">
        <v>89</v>
      </c>
      <c r="AA11" s="127">
        <v>130</v>
      </c>
      <c r="AB11" s="127">
        <v>273</v>
      </c>
      <c r="AC11" s="127">
        <v>200</v>
      </c>
      <c r="AD11" s="127">
        <v>365</v>
      </c>
      <c r="AE11" s="127">
        <v>365</v>
      </c>
      <c r="AF11" s="12">
        <v>50000</v>
      </c>
      <c r="AG11" s="127">
        <v>400</v>
      </c>
      <c r="AH11" s="127">
        <v>7</v>
      </c>
      <c r="AI11" s="141">
        <v>50</v>
      </c>
      <c r="AM11" s="13"/>
    </row>
    <row r="12" spans="1:39" x14ac:dyDescent="0.25">
      <c r="A12" s="42">
        <v>6</v>
      </c>
      <c r="B12" s="82" t="s">
        <v>202</v>
      </c>
      <c r="C12" s="79"/>
      <c r="D12" s="115">
        <v>4</v>
      </c>
      <c r="E12" s="121">
        <v>0.4</v>
      </c>
      <c r="F12" s="140">
        <v>1.0900000000000001</v>
      </c>
      <c r="G12" s="127">
        <v>54</v>
      </c>
      <c r="H12" s="127">
        <v>10</v>
      </c>
      <c r="I12" s="127">
        <v>3</v>
      </c>
      <c r="J12" s="127">
        <v>500</v>
      </c>
      <c r="K12" s="127">
        <v>3</v>
      </c>
      <c r="L12" s="127">
        <v>5</v>
      </c>
      <c r="M12" s="127">
        <v>2</v>
      </c>
      <c r="N12" s="127">
        <v>5</v>
      </c>
      <c r="O12" s="127">
        <v>150</v>
      </c>
      <c r="P12" s="127">
        <v>4.2</v>
      </c>
      <c r="Q12" s="127">
        <v>2</v>
      </c>
      <c r="R12" s="127">
        <v>5</v>
      </c>
      <c r="S12" s="127">
        <v>2.84</v>
      </c>
      <c r="T12" s="127">
        <v>50</v>
      </c>
      <c r="U12" s="127">
        <v>39</v>
      </c>
      <c r="V12" s="127">
        <v>4</v>
      </c>
      <c r="W12" s="127">
        <v>100</v>
      </c>
      <c r="X12" s="127">
        <v>10</v>
      </c>
      <c r="Y12" s="127">
        <v>50</v>
      </c>
      <c r="Z12" s="127">
        <v>32</v>
      </c>
      <c r="AA12" s="127">
        <v>178</v>
      </c>
      <c r="AB12" s="127">
        <v>1.8</v>
      </c>
      <c r="AC12" s="127">
        <v>7.1</v>
      </c>
      <c r="AD12" s="127">
        <v>5</v>
      </c>
      <c r="AE12" s="127">
        <v>3</v>
      </c>
      <c r="AF12" s="127">
        <v>2</v>
      </c>
      <c r="AG12" s="127">
        <v>3</v>
      </c>
      <c r="AH12" s="127">
        <v>5</v>
      </c>
      <c r="AI12" s="141">
        <v>5</v>
      </c>
      <c r="AM12" s="13"/>
    </row>
    <row r="13" spans="1:39" x14ac:dyDescent="0.25">
      <c r="A13" s="42">
        <v>7</v>
      </c>
      <c r="B13" s="82" t="s">
        <v>82</v>
      </c>
      <c r="C13" s="79"/>
      <c r="D13" s="115">
        <v>8</v>
      </c>
      <c r="E13" s="124">
        <v>100000000000</v>
      </c>
      <c r="F13" s="140">
        <v>2</v>
      </c>
      <c r="G13" s="127">
        <v>13</v>
      </c>
      <c r="H13" s="12">
        <v>1000000</v>
      </c>
      <c r="I13" s="127">
        <v>42</v>
      </c>
      <c r="J13" s="127">
        <v>50</v>
      </c>
      <c r="K13" s="12">
        <v>1000</v>
      </c>
      <c r="L13" s="127">
        <v>30</v>
      </c>
      <c r="M13" s="127">
        <v>8</v>
      </c>
      <c r="N13" s="127">
        <v>80</v>
      </c>
      <c r="O13" s="127">
        <v>10</v>
      </c>
      <c r="P13" s="127">
        <v>7</v>
      </c>
      <c r="Q13" s="127">
        <v>15</v>
      </c>
      <c r="R13" s="127">
        <v>30</v>
      </c>
      <c r="S13" s="127">
        <v>8</v>
      </c>
      <c r="T13" s="12">
        <v>1000</v>
      </c>
      <c r="U13" s="12">
        <v>70000</v>
      </c>
      <c r="V13" s="127">
        <v>0</v>
      </c>
      <c r="W13" s="12">
        <v>100000000</v>
      </c>
      <c r="X13" s="127">
        <v>10000</v>
      </c>
      <c r="Y13" s="127">
        <v>10</v>
      </c>
      <c r="Z13" s="127">
        <v>1</v>
      </c>
      <c r="AA13" s="12">
        <v>1000000</v>
      </c>
      <c r="AB13" s="127">
        <v>23</v>
      </c>
      <c r="AC13" s="127">
        <v>1.3333333332999999</v>
      </c>
      <c r="AD13" s="127">
        <v>50</v>
      </c>
      <c r="AE13" s="127">
        <v>3</v>
      </c>
      <c r="AF13" s="127">
        <v>32</v>
      </c>
      <c r="AG13" s="127">
        <v>100</v>
      </c>
      <c r="AH13" s="12">
        <v>86500000000</v>
      </c>
      <c r="AI13" s="141">
        <v>200</v>
      </c>
      <c r="AM13" s="13"/>
    </row>
    <row r="14" spans="1:39" ht="30" x14ac:dyDescent="0.25">
      <c r="A14" s="42">
        <v>8</v>
      </c>
      <c r="B14" s="82" t="s">
        <v>83</v>
      </c>
      <c r="C14" s="79"/>
      <c r="D14" s="115">
        <v>10</v>
      </c>
      <c r="E14" s="121">
        <v>0.3</v>
      </c>
      <c r="F14" s="140">
        <v>805</v>
      </c>
      <c r="G14" s="127">
        <v>4</v>
      </c>
      <c r="H14" s="127">
        <v>100</v>
      </c>
      <c r="I14" s="127">
        <v>13</v>
      </c>
      <c r="J14" s="127">
        <v>10000</v>
      </c>
      <c r="K14" s="127">
        <v>3</v>
      </c>
      <c r="L14" s="127">
        <v>4</v>
      </c>
      <c r="M14" s="127">
        <v>3</v>
      </c>
      <c r="N14" s="127">
        <v>10</v>
      </c>
      <c r="O14" s="127">
        <v>30</v>
      </c>
      <c r="P14" s="127">
        <v>1.4</v>
      </c>
      <c r="Q14" s="127">
        <v>8</v>
      </c>
      <c r="R14" s="127">
        <v>2</v>
      </c>
      <c r="S14" s="127">
        <v>192</v>
      </c>
      <c r="T14" s="127">
        <v>5</v>
      </c>
      <c r="U14" s="127">
        <v>6</v>
      </c>
      <c r="V14" s="127">
        <v>8</v>
      </c>
      <c r="W14" s="127">
        <v>1</v>
      </c>
      <c r="X14" s="127">
        <v>60</v>
      </c>
      <c r="Y14" s="127">
        <v>2</v>
      </c>
      <c r="Z14" s="127">
        <v>17</v>
      </c>
      <c r="AA14" s="127">
        <v>4</v>
      </c>
      <c r="AB14" s="127">
        <v>0.7</v>
      </c>
      <c r="AC14" s="127">
        <v>17</v>
      </c>
      <c r="AD14" s="127">
        <v>23</v>
      </c>
      <c r="AE14" s="127">
        <v>120</v>
      </c>
      <c r="AF14" s="127">
        <v>18</v>
      </c>
      <c r="AG14" s="127">
        <v>6</v>
      </c>
      <c r="AH14" s="127">
        <v>2</v>
      </c>
      <c r="AI14" s="141">
        <v>3</v>
      </c>
      <c r="AM14" s="13"/>
    </row>
    <row r="15" spans="1:39" x14ac:dyDescent="0.25">
      <c r="A15" s="42">
        <v>9</v>
      </c>
      <c r="B15" s="82" t="s">
        <v>84</v>
      </c>
      <c r="C15" s="79"/>
      <c r="D15" s="115">
        <v>25</v>
      </c>
      <c r="E15" s="121">
        <v>5</v>
      </c>
      <c r="F15" s="140">
        <v>30</v>
      </c>
      <c r="G15" s="127">
        <v>46.581415929999999</v>
      </c>
      <c r="H15" s="127">
        <v>20</v>
      </c>
      <c r="I15" s="127">
        <v>42</v>
      </c>
      <c r="J15" s="127">
        <v>99</v>
      </c>
      <c r="K15" s="127">
        <v>85</v>
      </c>
      <c r="L15" s="127">
        <v>45</v>
      </c>
      <c r="M15" s="127">
        <v>81</v>
      </c>
      <c r="N15" s="127">
        <v>20</v>
      </c>
      <c r="O15" s="127">
        <v>34.5</v>
      </c>
      <c r="P15" s="127">
        <v>13</v>
      </c>
      <c r="Q15" s="127">
        <v>15</v>
      </c>
      <c r="R15" s="127">
        <v>79</v>
      </c>
      <c r="S15" s="127">
        <v>49</v>
      </c>
      <c r="T15" s="127">
        <v>45</v>
      </c>
      <c r="U15" s="127">
        <v>19</v>
      </c>
      <c r="V15" s="127">
        <v>60</v>
      </c>
      <c r="W15" s="127">
        <v>50</v>
      </c>
      <c r="X15" s="127">
        <v>78</v>
      </c>
      <c r="Y15" s="127">
        <v>50</v>
      </c>
      <c r="Z15" s="127">
        <v>31</v>
      </c>
      <c r="AA15" s="127">
        <v>38</v>
      </c>
      <c r="AB15" s="127">
        <v>43</v>
      </c>
      <c r="AC15" s="127">
        <v>9.9990000000000006</v>
      </c>
      <c r="AD15" s="127">
        <v>50</v>
      </c>
      <c r="AE15" s="127">
        <v>54</v>
      </c>
      <c r="AF15" s="127">
        <v>13</v>
      </c>
      <c r="AG15" s="127">
        <v>36</v>
      </c>
      <c r="AH15" s="127">
        <v>32.299999999999997</v>
      </c>
      <c r="AI15" s="141">
        <v>59</v>
      </c>
      <c r="AM15" s="13"/>
    </row>
    <row r="16" spans="1:39" ht="30" x14ac:dyDescent="0.25">
      <c r="A16" s="42">
        <v>10</v>
      </c>
      <c r="B16" s="82" t="s">
        <v>85</v>
      </c>
      <c r="C16" s="80"/>
      <c r="D16" s="115">
        <v>42</v>
      </c>
      <c r="E16" s="121">
        <v>44444</v>
      </c>
      <c r="F16" s="142">
        <v>280000</v>
      </c>
      <c r="G16" s="12">
        <v>20000</v>
      </c>
      <c r="H16" s="12">
        <v>10000</v>
      </c>
      <c r="I16" s="127">
        <v>1993</v>
      </c>
      <c r="J16" s="127">
        <v>156</v>
      </c>
      <c r="K16" s="127">
        <v>150</v>
      </c>
      <c r="L16" s="127">
        <v>1500</v>
      </c>
      <c r="M16" s="127">
        <v>1548</v>
      </c>
      <c r="N16" s="12">
        <v>1000</v>
      </c>
      <c r="O16" s="127">
        <f>1000000+3</f>
        <v>1000003</v>
      </c>
      <c r="P16" s="127">
        <v>160000</v>
      </c>
      <c r="Q16" s="127">
        <v>750</v>
      </c>
      <c r="R16" s="12">
        <v>1000</v>
      </c>
      <c r="S16" s="127">
        <v>502</v>
      </c>
      <c r="T16" s="12">
        <v>2000000</v>
      </c>
      <c r="U16" s="12">
        <v>10000</v>
      </c>
      <c r="V16" s="127">
        <v>18000</v>
      </c>
      <c r="W16" s="12">
        <v>100000</v>
      </c>
      <c r="X16" s="127">
        <v>1000000</v>
      </c>
      <c r="Y16" s="127">
        <f>100000+1</f>
        <v>100001</v>
      </c>
      <c r="Z16" s="12">
        <v>420000</v>
      </c>
      <c r="AA16" s="127">
        <v>89</v>
      </c>
      <c r="AB16" s="127">
        <v>200000</v>
      </c>
      <c r="AC16" s="12">
        <v>100000</v>
      </c>
      <c r="AD16" s="12">
        <v>10000</v>
      </c>
      <c r="AE16" s="127">
        <v>1000000</v>
      </c>
      <c r="AF16" s="12">
        <v>5000</v>
      </c>
      <c r="AG16" s="12">
        <v>10000000</v>
      </c>
      <c r="AH16" s="127">
        <v>176</v>
      </c>
      <c r="AI16" s="141">
        <v>1150</v>
      </c>
      <c r="AM16" s="13"/>
    </row>
    <row r="17" spans="1:39" x14ac:dyDescent="0.25">
      <c r="A17" s="42">
        <v>11</v>
      </c>
      <c r="B17" s="82" t="s">
        <v>86</v>
      </c>
      <c r="C17" s="80" t="s">
        <v>87</v>
      </c>
      <c r="D17" s="115">
        <v>8831000</v>
      </c>
      <c r="E17" s="121">
        <v>9000000</v>
      </c>
      <c r="F17" s="140">
        <v>16005</v>
      </c>
      <c r="G17" s="127">
        <v>400159</v>
      </c>
      <c r="H17" s="12">
        <v>90000000</v>
      </c>
      <c r="I17" s="127">
        <v>1993</v>
      </c>
      <c r="J17" s="127">
        <v>4000</v>
      </c>
      <c r="K17" s="12">
        <v>80000</v>
      </c>
      <c r="L17" s="12">
        <v>30000</v>
      </c>
      <c r="M17" s="12">
        <v>1500000000</v>
      </c>
      <c r="N17" s="12">
        <v>12000000</v>
      </c>
      <c r="O17" s="12">
        <v>110000</v>
      </c>
      <c r="P17" s="12">
        <v>4200000</v>
      </c>
      <c r="Q17" s="12">
        <v>10000</v>
      </c>
      <c r="R17" s="12">
        <v>500000</v>
      </c>
      <c r="S17" s="127">
        <v>2400000</v>
      </c>
      <c r="T17" s="12">
        <v>1000000</v>
      </c>
      <c r="U17" s="12">
        <v>4000000</v>
      </c>
      <c r="V17" s="127">
        <v>30</v>
      </c>
      <c r="W17" s="12">
        <v>2000000</v>
      </c>
      <c r="X17" s="127">
        <v>600000</v>
      </c>
      <c r="Y17" s="127">
        <v>2431</v>
      </c>
      <c r="Z17" s="12">
        <v>4200000</v>
      </c>
      <c r="AA17" s="12">
        <v>800000</v>
      </c>
      <c r="AB17" s="127">
        <v>37000</v>
      </c>
      <c r="AC17" s="12">
        <v>50000</v>
      </c>
      <c r="AD17" s="12">
        <v>50000</v>
      </c>
      <c r="AE17" s="127">
        <v>150000</v>
      </c>
      <c r="AF17" s="12">
        <v>1000000</v>
      </c>
      <c r="AG17" s="12">
        <v>1500000</v>
      </c>
      <c r="AH17" s="127">
        <v>242402</v>
      </c>
      <c r="AI17" s="141">
        <v>50000</v>
      </c>
      <c r="AM17" s="13"/>
    </row>
    <row r="18" spans="1:39" x14ac:dyDescent="0.25">
      <c r="A18" s="42">
        <v>12</v>
      </c>
      <c r="B18" s="82" t="s">
        <v>88</v>
      </c>
      <c r="C18" s="80">
        <v>1903</v>
      </c>
      <c r="D18" s="115">
        <v>168</v>
      </c>
      <c r="E18" s="121">
        <v>2</v>
      </c>
      <c r="F18" s="142">
        <v>15000</v>
      </c>
      <c r="G18" s="127">
        <v>2.5</v>
      </c>
      <c r="H18" s="12">
        <v>1000</v>
      </c>
      <c r="I18" s="127">
        <v>42</v>
      </c>
      <c r="J18" s="127">
        <v>20</v>
      </c>
      <c r="K18" s="12">
        <v>150000</v>
      </c>
      <c r="L18" s="127">
        <v>300</v>
      </c>
      <c r="M18" s="127">
        <v>14</v>
      </c>
      <c r="N18" s="127">
        <v>25</v>
      </c>
      <c r="O18" s="127">
        <v>42</v>
      </c>
      <c r="P18" s="127">
        <v>89</v>
      </c>
      <c r="Q18" s="127">
        <v>3</v>
      </c>
      <c r="R18" s="127">
        <v>80</v>
      </c>
      <c r="S18" s="127">
        <v>16000</v>
      </c>
      <c r="T18" s="127">
        <v>10</v>
      </c>
      <c r="U18" s="127">
        <v>13</v>
      </c>
      <c r="V18" s="127">
        <v>520</v>
      </c>
      <c r="W18" s="12">
        <v>200000</v>
      </c>
      <c r="X18" s="127">
        <v>89</v>
      </c>
      <c r="Y18" s="127">
        <v>17</v>
      </c>
      <c r="Z18" s="127">
        <v>0</v>
      </c>
      <c r="AA18" s="127">
        <v>0</v>
      </c>
      <c r="AB18" s="127">
        <v>117</v>
      </c>
      <c r="AC18" s="127">
        <v>2200</v>
      </c>
      <c r="AD18" s="127">
        <v>420</v>
      </c>
      <c r="AE18" s="127">
        <v>23</v>
      </c>
      <c r="AF18" s="127">
        <v>10</v>
      </c>
      <c r="AG18" s="12">
        <v>8000</v>
      </c>
      <c r="AH18" s="127">
        <v>37421</v>
      </c>
      <c r="AI18" s="141">
        <v>600</v>
      </c>
      <c r="AM18" s="13"/>
    </row>
    <row r="19" spans="1:39" x14ac:dyDescent="0.25">
      <c r="A19" s="42">
        <v>13</v>
      </c>
      <c r="B19" s="82" t="s">
        <v>89</v>
      </c>
      <c r="C19" s="80"/>
      <c r="D19" s="115">
        <v>250000</v>
      </c>
      <c r="E19" s="121">
        <v>27</v>
      </c>
      <c r="F19" s="140">
        <v>7</v>
      </c>
      <c r="G19" s="127">
        <v>6</v>
      </c>
      <c r="H19" s="127">
        <v>2500</v>
      </c>
      <c r="I19" s="127">
        <v>3</v>
      </c>
      <c r="J19" s="127">
        <v>11</v>
      </c>
      <c r="K19" s="127">
        <v>15</v>
      </c>
      <c r="L19" s="127">
        <v>10</v>
      </c>
      <c r="M19" s="127">
        <v>2</v>
      </c>
      <c r="N19" s="127">
        <v>33</v>
      </c>
      <c r="O19" s="127">
        <v>31</v>
      </c>
      <c r="P19" s="127">
        <v>666</v>
      </c>
      <c r="Q19" s="127">
        <v>0</v>
      </c>
      <c r="R19" s="127">
        <v>7</v>
      </c>
      <c r="S19" s="127">
        <v>28</v>
      </c>
      <c r="T19" s="127">
        <v>7500</v>
      </c>
      <c r="U19" s="12">
        <v>8000</v>
      </c>
      <c r="V19" s="127">
        <v>52</v>
      </c>
      <c r="W19" s="12">
        <v>100000</v>
      </c>
      <c r="X19" s="127">
        <v>64</v>
      </c>
      <c r="Y19" s="127">
        <v>5</v>
      </c>
      <c r="Z19" s="127">
        <v>37</v>
      </c>
      <c r="AA19" s="127">
        <v>625</v>
      </c>
      <c r="AB19" s="127">
        <v>1013</v>
      </c>
      <c r="AC19" s="127">
        <v>388</v>
      </c>
      <c r="AD19" s="127">
        <v>1700</v>
      </c>
      <c r="AE19" s="127">
        <v>12</v>
      </c>
      <c r="AF19" s="127">
        <v>12</v>
      </c>
      <c r="AG19" s="127">
        <v>25</v>
      </c>
      <c r="AH19" s="127">
        <v>21</v>
      </c>
      <c r="AI19" s="141">
        <v>3</v>
      </c>
      <c r="AM19" s="13"/>
    </row>
    <row r="20" spans="1:39" ht="30" x14ac:dyDescent="0.25">
      <c r="A20" s="42">
        <v>14</v>
      </c>
      <c r="B20" s="82" t="s">
        <v>90</v>
      </c>
      <c r="C20" s="80"/>
      <c r="D20" s="115">
        <v>1.6</v>
      </c>
      <c r="E20" s="121">
        <v>23</v>
      </c>
      <c r="F20" s="140">
        <v>8</v>
      </c>
      <c r="G20" s="127">
        <v>7</v>
      </c>
      <c r="H20" s="127">
        <v>3</v>
      </c>
      <c r="I20" s="127">
        <v>42</v>
      </c>
      <c r="J20" s="127">
        <v>100</v>
      </c>
      <c r="K20" s="127">
        <v>68</v>
      </c>
      <c r="L20" s="127">
        <v>3</v>
      </c>
      <c r="M20" s="127">
        <v>1.4</v>
      </c>
      <c r="N20" s="127">
        <v>2</v>
      </c>
      <c r="O20" s="127">
        <v>18</v>
      </c>
      <c r="P20" s="127">
        <v>14</v>
      </c>
      <c r="Q20" s="127">
        <v>42</v>
      </c>
      <c r="R20" s="127">
        <v>800</v>
      </c>
      <c r="S20" s="127">
        <v>6</v>
      </c>
      <c r="T20" s="127">
        <v>5</v>
      </c>
      <c r="U20" s="127">
        <v>5</v>
      </c>
      <c r="V20" s="127">
        <v>4</v>
      </c>
      <c r="W20" s="127">
        <v>-50</v>
      </c>
      <c r="X20" s="127">
        <v>8000</v>
      </c>
      <c r="Y20" s="127">
        <v>4</v>
      </c>
      <c r="Z20" s="127">
        <v>6</v>
      </c>
      <c r="AA20" s="127">
        <v>2.1</v>
      </c>
      <c r="AB20" s="127">
        <v>3</v>
      </c>
      <c r="AC20" s="127">
        <v>5.6</v>
      </c>
      <c r="AD20" s="127">
        <v>5</v>
      </c>
      <c r="AE20" s="127">
        <v>20</v>
      </c>
      <c r="AF20" s="127">
        <v>7</v>
      </c>
      <c r="AG20" s="127">
        <v>3</v>
      </c>
      <c r="AH20" s="127">
        <v>365</v>
      </c>
      <c r="AI20" s="141">
        <v>68</v>
      </c>
      <c r="AM20" s="13"/>
    </row>
    <row r="21" spans="1:39" x14ac:dyDescent="0.25">
      <c r="A21" s="42">
        <v>15</v>
      </c>
      <c r="B21" s="82" t="s">
        <v>91</v>
      </c>
      <c r="C21" s="80" t="s">
        <v>92</v>
      </c>
      <c r="D21" s="115">
        <v>48</v>
      </c>
      <c r="E21" s="121">
        <v>600</v>
      </c>
      <c r="F21" s="140">
        <v>1.5</v>
      </c>
      <c r="G21" s="127">
        <v>196</v>
      </c>
      <c r="H21" s="127">
        <v>50</v>
      </c>
      <c r="I21" s="127">
        <v>17</v>
      </c>
      <c r="J21" s="127">
        <v>200</v>
      </c>
      <c r="K21" s="127">
        <v>3</v>
      </c>
      <c r="L21" s="127">
        <v>60</v>
      </c>
      <c r="M21" s="127">
        <v>150</v>
      </c>
      <c r="N21" s="127">
        <v>100</v>
      </c>
      <c r="O21" s="127">
        <v>5</v>
      </c>
      <c r="P21" s="127">
        <v>24</v>
      </c>
      <c r="Q21" s="127">
        <v>30</v>
      </c>
      <c r="R21" s="127">
        <v>40</v>
      </c>
      <c r="S21" s="127">
        <v>160</v>
      </c>
      <c r="T21" s="127">
        <v>30</v>
      </c>
      <c r="U21" s="127">
        <v>32</v>
      </c>
      <c r="V21" s="127">
        <v>52</v>
      </c>
      <c r="W21" s="127">
        <v>10</v>
      </c>
      <c r="X21" s="127">
        <v>100</v>
      </c>
      <c r="Y21" s="127">
        <v>3</v>
      </c>
      <c r="Z21" s="127">
        <v>4</v>
      </c>
      <c r="AA21" s="127">
        <v>1</v>
      </c>
      <c r="AB21" s="127">
        <v>0.5</v>
      </c>
      <c r="AC21" s="127">
        <v>15</v>
      </c>
      <c r="AD21" s="127">
        <v>1</v>
      </c>
      <c r="AE21" s="127">
        <v>1</v>
      </c>
      <c r="AF21" s="127">
        <v>2</v>
      </c>
      <c r="AG21" s="127">
        <v>3</v>
      </c>
      <c r="AH21" s="127">
        <v>13</v>
      </c>
      <c r="AI21" s="141">
        <v>4</v>
      </c>
      <c r="AM21" s="13"/>
    </row>
    <row r="22" spans="1:39" x14ac:dyDescent="0.25">
      <c r="A22" s="42">
        <v>16</v>
      </c>
      <c r="B22" s="82" t="s">
        <v>93</v>
      </c>
      <c r="C22" s="80"/>
      <c r="D22" s="115">
        <v>2520</v>
      </c>
      <c r="E22" s="121">
        <v>2520</v>
      </c>
      <c r="F22" s="140"/>
      <c r="G22" s="127">
        <v>7560</v>
      </c>
      <c r="H22" s="127">
        <v>630</v>
      </c>
      <c r="I22" s="127">
        <v>2520</v>
      </c>
      <c r="J22" s="127"/>
      <c r="K22" s="130">
        <v>58</v>
      </c>
      <c r="L22" s="127">
        <v>362880</v>
      </c>
      <c r="M22" s="127">
        <v>72</v>
      </c>
      <c r="N22" s="127">
        <v>2520</v>
      </c>
      <c r="O22" s="127">
        <v>1008</v>
      </c>
      <c r="P22" s="127">
        <v>2520</v>
      </c>
      <c r="Q22" s="127">
        <v>2520</v>
      </c>
      <c r="R22" s="127">
        <v>0</v>
      </c>
      <c r="S22" s="127">
        <v>3800</v>
      </c>
      <c r="T22" s="127">
        <v>1890</v>
      </c>
      <c r="U22" s="127">
        <v>5040</v>
      </c>
      <c r="V22" s="127">
        <v>3</v>
      </c>
      <c r="W22" s="127"/>
      <c r="X22" s="127">
        <v>2520</v>
      </c>
      <c r="Y22" s="127">
        <v>90</v>
      </c>
      <c r="Z22" s="127">
        <v>2520</v>
      </c>
      <c r="AA22" s="127">
        <v>128</v>
      </c>
      <c r="AB22" s="127"/>
      <c r="AC22" s="127">
        <v>2500</v>
      </c>
      <c r="AD22" s="127">
        <v>125</v>
      </c>
      <c r="AE22" s="12">
        <v>1E+100</v>
      </c>
      <c r="AF22" s="127">
        <v>138</v>
      </c>
      <c r="AG22" s="127">
        <v>2520</v>
      </c>
      <c r="AH22" s="127">
        <v>362880</v>
      </c>
      <c r="AI22" s="141">
        <v>86</v>
      </c>
      <c r="AM22" s="13"/>
    </row>
    <row r="23" spans="1:39" ht="30" x14ac:dyDescent="0.25">
      <c r="A23" s="42">
        <v>17</v>
      </c>
      <c r="B23" s="82" t="s">
        <v>96</v>
      </c>
      <c r="C23" s="80"/>
      <c r="D23" s="115">
        <v>4000</v>
      </c>
      <c r="E23" s="121">
        <v>2000</v>
      </c>
      <c r="F23" s="142">
        <v>100000</v>
      </c>
      <c r="G23" s="127">
        <v>105</v>
      </c>
      <c r="H23" s="12">
        <v>2000</v>
      </c>
      <c r="I23" s="127">
        <v>89</v>
      </c>
      <c r="J23" s="127">
        <v>5000</v>
      </c>
      <c r="K23" s="130">
        <v>150</v>
      </c>
      <c r="L23" s="127">
        <v>150</v>
      </c>
      <c r="M23" s="127">
        <v>3400</v>
      </c>
      <c r="N23" s="127">
        <v>7</v>
      </c>
      <c r="O23" s="127">
        <v>913</v>
      </c>
      <c r="P23" s="127">
        <v>193</v>
      </c>
      <c r="Q23" s="12">
        <v>250000</v>
      </c>
      <c r="R23" s="127">
        <v>7777</v>
      </c>
      <c r="S23" s="127">
        <v>800</v>
      </c>
      <c r="T23" s="12">
        <v>1000</v>
      </c>
      <c r="U23" s="127">
        <v>720</v>
      </c>
      <c r="V23" s="127">
        <v>52000</v>
      </c>
      <c r="W23" s="127">
        <v>800</v>
      </c>
      <c r="X23" s="127">
        <v>146981</v>
      </c>
      <c r="Y23" s="12">
        <v>300000</v>
      </c>
      <c r="Z23" s="127">
        <v>257</v>
      </c>
      <c r="AA23" s="127">
        <v>80</v>
      </c>
      <c r="AB23" s="127">
        <v>920</v>
      </c>
      <c r="AC23" s="127">
        <v>24</v>
      </c>
      <c r="AD23" s="12">
        <v>1000</v>
      </c>
      <c r="AE23" s="127">
        <v>10000</v>
      </c>
      <c r="AF23" s="127">
        <v>1800</v>
      </c>
      <c r="AG23" s="12">
        <v>20000</v>
      </c>
      <c r="AH23" s="127">
        <v>401</v>
      </c>
      <c r="AI23" s="141">
        <v>100</v>
      </c>
      <c r="AM23" s="13"/>
    </row>
    <row r="24" spans="1:39" x14ac:dyDescent="0.25">
      <c r="A24" s="42">
        <v>18</v>
      </c>
      <c r="B24" s="82" t="s">
        <v>97</v>
      </c>
      <c r="C24" s="80" t="s">
        <v>98</v>
      </c>
      <c r="D24" s="115">
        <v>28</v>
      </c>
      <c r="E24" s="121">
        <v>7</v>
      </c>
      <c r="F24" s="140">
        <v>28</v>
      </c>
      <c r="G24" s="127">
        <v>87.3</v>
      </c>
      <c r="H24" s="12">
        <v>1000</v>
      </c>
      <c r="I24" s="127">
        <v>1993</v>
      </c>
      <c r="J24" s="127">
        <f>3/1000</f>
        <v>3.0000000000000001E-3</v>
      </c>
      <c r="K24" s="127">
        <v>4</v>
      </c>
      <c r="L24" s="127">
        <v>3</v>
      </c>
      <c r="M24" s="127">
        <v>23</v>
      </c>
      <c r="N24" s="127">
        <v>8</v>
      </c>
      <c r="O24" s="127">
        <v>0.753</v>
      </c>
      <c r="P24" s="127">
        <v>69</v>
      </c>
      <c r="Q24" s="127">
        <v>0.01</v>
      </c>
      <c r="R24" s="127">
        <v>10</v>
      </c>
      <c r="S24" s="127">
        <v>1.8</v>
      </c>
      <c r="T24" s="127">
        <v>3</v>
      </c>
      <c r="U24" s="127">
        <v>1.36</v>
      </c>
      <c r="V24" s="127">
        <v>5000</v>
      </c>
      <c r="W24" s="127">
        <v>3</v>
      </c>
      <c r="X24" s="127">
        <v>50</v>
      </c>
      <c r="Y24" s="127">
        <v>10</v>
      </c>
      <c r="Z24" s="127">
        <v>42</v>
      </c>
      <c r="AA24" s="127">
        <v>42</v>
      </c>
      <c r="AB24" s="127">
        <v>5</v>
      </c>
      <c r="AC24" s="127">
        <v>8</v>
      </c>
      <c r="AD24" s="127">
        <v>1</v>
      </c>
      <c r="AE24" s="127">
        <v>2000</v>
      </c>
      <c r="AF24" s="127">
        <v>5</v>
      </c>
      <c r="AG24" s="12">
        <v>1000</v>
      </c>
      <c r="AH24" s="127">
        <v>12</v>
      </c>
      <c r="AI24" s="141">
        <v>4</v>
      </c>
      <c r="AM24" s="13"/>
    </row>
    <row r="25" spans="1:39" x14ac:dyDescent="0.25">
      <c r="A25" s="42">
        <v>19</v>
      </c>
      <c r="B25" s="82" t="s">
        <v>198</v>
      </c>
      <c r="C25" s="80" t="s">
        <v>99</v>
      </c>
      <c r="D25" s="115">
        <v>10</v>
      </c>
      <c r="E25" s="121">
        <v>3</v>
      </c>
      <c r="F25" s="142">
        <v>9000000</v>
      </c>
      <c r="G25" s="127">
        <v>13</v>
      </c>
      <c r="H25" s="127">
        <v>20</v>
      </c>
      <c r="I25" s="127">
        <v>89</v>
      </c>
      <c r="J25" s="127">
        <v>1</v>
      </c>
      <c r="K25" s="127">
        <v>15</v>
      </c>
      <c r="L25" s="127">
        <v>10</v>
      </c>
      <c r="M25" s="127">
        <v>200</v>
      </c>
      <c r="N25" s="127">
        <v>20</v>
      </c>
      <c r="O25" s="127">
        <v>5000</v>
      </c>
      <c r="P25" s="127">
        <v>4.2</v>
      </c>
      <c r="Q25" s="127">
        <v>1.5</v>
      </c>
      <c r="R25" s="127">
        <v>500</v>
      </c>
      <c r="S25" s="127">
        <v>11.4</v>
      </c>
      <c r="T25" s="127">
        <v>62</v>
      </c>
      <c r="U25" s="127">
        <v>72</v>
      </c>
      <c r="V25" s="127">
        <v>1.5</v>
      </c>
      <c r="W25" s="127">
        <v>250</v>
      </c>
      <c r="X25" s="127">
        <v>100</v>
      </c>
      <c r="Y25" s="127">
        <v>1009</v>
      </c>
      <c r="Z25" s="127">
        <v>137</v>
      </c>
      <c r="AA25" s="127">
        <v>5</v>
      </c>
      <c r="AB25" s="127">
        <v>3</v>
      </c>
      <c r="AC25" s="127">
        <v>300</v>
      </c>
      <c r="AD25" s="127">
        <v>100</v>
      </c>
      <c r="AE25" s="127">
        <v>70</v>
      </c>
      <c r="AF25" s="127">
        <v>37.83</v>
      </c>
      <c r="AG25" s="127">
        <v>7</v>
      </c>
      <c r="AH25" s="127">
        <v>300</v>
      </c>
      <c r="AI25" s="141">
        <v>8</v>
      </c>
      <c r="AM25" s="13"/>
    </row>
    <row r="26" spans="1:39" x14ac:dyDescent="0.25">
      <c r="A26" s="42">
        <v>20</v>
      </c>
      <c r="B26" s="82" t="s">
        <v>100</v>
      </c>
      <c r="C26" s="80"/>
      <c r="D26" s="115">
        <v>2000</v>
      </c>
      <c r="E26" s="121">
        <v>150</v>
      </c>
      <c r="F26" s="142">
        <v>5000</v>
      </c>
      <c r="G26" s="12">
        <f>1000000+0.000005</f>
        <v>1000000.000005</v>
      </c>
      <c r="H26" s="127">
        <v>100</v>
      </c>
      <c r="I26" s="127">
        <v>1001</v>
      </c>
      <c r="J26" s="127">
        <v>18</v>
      </c>
      <c r="K26" s="127">
        <v>1500</v>
      </c>
      <c r="L26" s="127">
        <v>2500</v>
      </c>
      <c r="M26" s="127">
        <v>20000</v>
      </c>
      <c r="N26" s="127">
        <v>0.25</v>
      </c>
      <c r="O26" s="12">
        <v>87</v>
      </c>
      <c r="P26" s="127">
        <v>666</v>
      </c>
      <c r="Q26" s="127">
        <v>120</v>
      </c>
      <c r="R26" s="127">
        <v>150</v>
      </c>
      <c r="S26" s="127">
        <v>274</v>
      </c>
      <c r="T26" s="127">
        <v>50</v>
      </c>
      <c r="U26" s="127">
        <v>57</v>
      </c>
      <c r="V26" s="127">
        <v>26</v>
      </c>
      <c r="W26" s="127">
        <v>50</v>
      </c>
      <c r="X26" s="127">
        <v>1000</v>
      </c>
      <c r="Y26" s="12">
        <v>1000000</v>
      </c>
      <c r="Z26" s="127">
        <v>457</v>
      </c>
      <c r="AA26" s="127">
        <v>420</v>
      </c>
      <c r="AB26" s="127">
        <v>51</v>
      </c>
      <c r="AC26" s="127">
        <v>550</v>
      </c>
      <c r="AD26" s="127">
        <v>10</v>
      </c>
      <c r="AE26" s="127">
        <v>5</v>
      </c>
      <c r="AF26" s="127">
        <v>289</v>
      </c>
      <c r="AG26" s="127">
        <v>1300</v>
      </c>
      <c r="AH26" s="127">
        <v>421</v>
      </c>
      <c r="AI26" s="141">
        <v>250</v>
      </c>
      <c r="AM26" s="13"/>
    </row>
    <row r="27" spans="1:39" x14ac:dyDescent="0.25">
      <c r="A27" s="42">
        <v>21</v>
      </c>
      <c r="B27" s="82" t="s">
        <v>101</v>
      </c>
      <c r="C27" s="80"/>
      <c r="D27" s="115">
        <v>158</v>
      </c>
      <c r="E27" s="122">
        <v>12</v>
      </c>
      <c r="F27" s="140">
        <v>2</v>
      </c>
      <c r="G27" s="127">
        <v>72</v>
      </c>
      <c r="H27" s="127">
        <v>9</v>
      </c>
      <c r="I27" s="127">
        <v>3</v>
      </c>
      <c r="J27" s="127">
        <v>100</v>
      </c>
      <c r="K27" s="127">
        <v>3</v>
      </c>
      <c r="L27" s="127">
        <v>5</v>
      </c>
      <c r="M27" s="127">
        <v>72</v>
      </c>
      <c r="N27" s="127">
        <v>100</v>
      </c>
      <c r="O27" s="127">
        <v>10</v>
      </c>
      <c r="P27" s="127">
        <v>13</v>
      </c>
      <c r="Q27" s="127">
        <v>5</v>
      </c>
      <c r="R27" s="127">
        <v>2</v>
      </c>
      <c r="S27" s="127">
        <v>72</v>
      </c>
      <c r="T27" s="127">
        <v>12</v>
      </c>
      <c r="U27" s="127">
        <v>125</v>
      </c>
      <c r="V27" s="127">
        <v>13</v>
      </c>
      <c r="W27" s="127">
        <v>180</v>
      </c>
      <c r="X27" s="127">
        <v>25</v>
      </c>
      <c r="Y27" s="127">
        <v>2</v>
      </c>
      <c r="Z27" s="127">
        <v>12</v>
      </c>
      <c r="AA27" s="127">
        <v>3</v>
      </c>
      <c r="AB27" s="127">
        <v>19</v>
      </c>
      <c r="AC27" s="127">
        <v>44</v>
      </c>
      <c r="AD27" s="127">
        <v>7</v>
      </c>
      <c r="AE27" s="127">
        <v>1005</v>
      </c>
      <c r="AF27" s="127">
        <v>5</v>
      </c>
      <c r="AG27" s="127">
        <v>4</v>
      </c>
      <c r="AH27" s="127">
        <v>48</v>
      </c>
      <c r="AI27" s="141">
        <v>3</v>
      </c>
      <c r="AM27" s="13"/>
    </row>
    <row r="28" spans="1:39" x14ac:dyDescent="0.25">
      <c r="A28" s="42">
        <v>22</v>
      </c>
      <c r="B28" s="82" t="s">
        <v>102</v>
      </c>
      <c r="C28" s="80"/>
      <c r="D28" s="115">
        <v>11</v>
      </c>
      <c r="E28" s="121">
        <v>23</v>
      </c>
      <c r="F28" s="140">
        <v>5</v>
      </c>
      <c r="G28" s="127">
        <v>2</v>
      </c>
      <c r="H28" s="127">
        <v>30</v>
      </c>
      <c r="I28" s="127">
        <v>7</v>
      </c>
      <c r="J28" s="127">
        <v>20</v>
      </c>
      <c r="K28" s="127">
        <v>25</v>
      </c>
      <c r="L28" s="127">
        <v>10</v>
      </c>
      <c r="M28" s="127">
        <v>3</v>
      </c>
      <c r="N28" s="127">
        <v>20</v>
      </c>
      <c r="O28" s="127">
        <v>20</v>
      </c>
      <c r="P28" s="127">
        <v>42</v>
      </c>
      <c r="Q28" s="12">
        <v>100000</v>
      </c>
      <c r="R28" s="127">
        <v>2</v>
      </c>
      <c r="S28" s="127">
        <v>0.1</v>
      </c>
      <c r="T28" s="127">
        <v>6</v>
      </c>
      <c r="U28" s="127">
        <v>8</v>
      </c>
      <c r="V28" s="127">
        <v>5</v>
      </c>
      <c r="W28" s="127">
        <v>7</v>
      </c>
      <c r="X28" s="127">
        <v>100</v>
      </c>
      <c r="Y28" s="127">
        <v>23</v>
      </c>
      <c r="Z28" s="127">
        <v>4.2</v>
      </c>
      <c r="AA28" s="127">
        <v>0.5</v>
      </c>
      <c r="AB28" s="127">
        <v>3</v>
      </c>
      <c r="AC28" s="127">
        <v>5.6</v>
      </c>
      <c r="AD28" s="127">
        <v>1</v>
      </c>
      <c r="AE28" s="127">
        <v>2</v>
      </c>
      <c r="AF28" s="127">
        <v>5</v>
      </c>
      <c r="AG28" s="127">
        <v>3</v>
      </c>
      <c r="AH28" s="127">
        <v>541</v>
      </c>
      <c r="AI28" s="141">
        <v>5</v>
      </c>
      <c r="AM28" s="13"/>
    </row>
    <row r="29" spans="1:39" x14ac:dyDescent="0.25">
      <c r="A29" s="42">
        <v>23</v>
      </c>
      <c r="B29" s="82" t="s">
        <v>103</v>
      </c>
      <c r="C29" s="80"/>
      <c r="D29" s="115">
        <v>87000</v>
      </c>
      <c r="E29" s="121">
        <v>3125</v>
      </c>
      <c r="F29" s="140">
        <v>14</v>
      </c>
      <c r="G29" s="127">
        <v>2048</v>
      </c>
      <c r="H29" s="127">
        <v>25</v>
      </c>
      <c r="I29" s="127">
        <v>29</v>
      </c>
      <c r="J29" s="127">
        <v>3000</v>
      </c>
      <c r="K29" s="127">
        <v>500</v>
      </c>
      <c r="L29" s="127">
        <v>800</v>
      </c>
      <c r="M29" s="127">
        <v>145</v>
      </c>
      <c r="N29" s="127">
        <v>23</v>
      </c>
      <c r="O29" s="127">
        <v>234</v>
      </c>
      <c r="P29" s="127">
        <v>420</v>
      </c>
      <c r="Q29" s="127">
        <v>460</v>
      </c>
      <c r="R29" s="127">
        <v>250</v>
      </c>
      <c r="S29" s="127">
        <v>73</v>
      </c>
      <c r="T29" s="127">
        <v>999</v>
      </c>
      <c r="U29" s="127">
        <v>223</v>
      </c>
      <c r="V29" s="127">
        <v>32</v>
      </c>
      <c r="W29" s="127">
        <v>1000</v>
      </c>
      <c r="X29" s="127">
        <v>300</v>
      </c>
      <c r="Y29" s="127">
        <v>101</v>
      </c>
      <c r="Z29" s="127">
        <v>654</v>
      </c>
      <c r="AA29" s="127">
        <v>15</v>
      </c>
      <c r="AB29" s="127">
        <v>169</v>
      </c>
      <c r="AC29" s="127">
        <v>68</v>
      </c>
      <c r="AD29" s="127">
        <v>300</v>
      </c>
      <c r="AE29" s="127">
        <v>23</v>
      </c>
      <c r="AF29" s="127">
        <v>489</v>
      </c>
      <c r="AG29" s="127">
        <v>50</v>
      </c>
      <c r="AH29" s="127">
        <v>27</v>
      </c>
      <c r="AI29" s="141">
        <v>600</v>
      </c>
      <c r="AM29" s="13"/>
    </row>
    <row r="30" spans="1:39" ht="30" x14ac:dyDescent="0.25">
      <c r="A30" s="49">
        <v>24</v>
      </c>
      <c r="B30" s="83" t="s">
        <v>104</v>
      </c>
      <c r="C30" s="81" t="s">
        <v>105</v>
      </c>
      <c r="D30" s="116">
        <v>43794</v>
      </c>
      <c r="E30" s="121">
        <v>20000</v>
      </c>
      <c r="F30" s="140">
        <v>76</v>
      </c>
      <c r="G30" s="127">
        <v>256</v>
      </c>
      <c r="H30" s="12">
        <v>3000</v>
      </c>
      <c r="I30" s="127">
        <v>35843</v>
      </c>
      <c r="J30" s="12">
        <v>100000</v>
      </c>
      <c r="K30" s="12">
        <v>150000</v>
      </c>
      <c r="L30" s="12">
        <v>20000</v>
      </c>
      <c r="M30" s="127">
        <v>5000</v>
      </c>
      <c r="N30" s="127">
        <v>5000</v>
      </c>
      <c r="O30" s="12">
        <v>5000000</v>
      </c>
      <c r="P30" s="127">
        <v>100000</v>
      </c>
      <c r="Q30" s="12">
        <v>200000</v>
      </c>
      <c r="R30" s="12">
        <v>50000</v>
      </c>
      <c r="S30" s="127">
        <v>1562</v>
      </c>
      <c r="T30" s="12">
        <v>550000</v>
      </c>
      <c r="U30" s="12">
        <v>243000</v>
      </c>
      <c r="V30" s="127">
        <v>320</v>
      </c>
      <c r="W30" s="12">
        <v>100000</v>
      </c>
      <c r="X30" s="127">
        <v>69000</v>
      </c>
      <c r="Y30" s="127">
        <v>12345</v>
      </c>
      <c r="Z30" s="127">
        <v>2000</v>
      </c>
      <c r="AA30" s="12">
        <v>20000</v>
      </c>
      <c r="AB30" s="127">
        <v>37000</v>
      </c>
      <c r="AC30" s="12">
        <v>500000</v>
      </c>
      <c r="AD30" s="12">
        <v>10000</v>
      </c>
      <c r="AE30" s="12">
        <v>1000000</v>
      </c>
      <c r="AF30" s="12">
        <v>100000</v>
      </c>
      <c r="AG30" s="12">
        <v>21000</v>
      </c>
      <c r="AH30" s="127">
        <v>6310</v>
      </c>
      <c r="AI30" s="141">
        <v>50000</v>
      </c>
      <c r="AM30" s="13"/>
    </row>
    <row r="31" spans="1:39" x14ac:dyDescent="0.25">
      <c r="A31" s="42">
        <v>25</v>
      </c>
      <c r="B31" s="82" t="s">
        <v>106</v>
      </c>
      <c r="C31" s="80"/>
      <c r="D31" s="117">
        <v>200000</v>
      </c>
      <c r="E31" s="121">
        <v>1200</v>
      </c>
      <c r="F31" s="142">
        <v>1000</v>
      </c>
      <c r="G31" s="127">
        <v>280074.07939999999</v>
      </c>
      <c r="H31" s="127">
        <v>180</v>
      </c>
      <c r="I31" s="127">
        <v>59</v>
      </c>
      <c r="J31" s="12">
        <v>200000</v>
      </c>
      <c r="K31" s="127">
        <v>50</v>
      </c>
      <c r="L31" s="127">
        <v>30</v>
      </c>
      <c r="M31" s="127">
        <v>14560</v>
      </c>
      <c r="N31" s="127">
        <v>1006</v>
      </c>
      <c r="O31" s="127">
        <v>111.3</v>
      </c>
      <c r="P31" s="127">
        <v>1528</v>
      </c>
      <c r="Q31" s="127">
        <v>250</v>
      </c>
      <c r="R31" s="12">
        <v>6000</v>
      </c>
      <c r="S31" s="127">
        <v>39595.5</v>
      </c>
      <c r="T31" s="127">
        <v>509</v>
      </c>
      <c r="U31" s="127">
        <v>720</v>
      </c>
      <c r="V31" s="12">
        <v>250000</v>
      </c>
      <c r="W31" s="12">
        <v>300000</v>
      </c>
      <c r="X31" s="127">
        <v>37685</v>
      </c>
      <c r="Y31" s="127">
        <v>1234</v>
      </c>
      <c r="Z31" s="127">
        <v>42000</v>
      </c>
      <c r="AA31" s="127">
        <v>249</v>
      </c>
      <c r="AB31" s="127">
        <v>12000</v>
      </c>
      <c r="AC31" s="127">
        <v>222</v>
      </c>
      <c r="AD31" s="127">
        <v>21354</v>
      </c>
      <c r="AE31" s="127">
        <v>166</v>
      </c>
      <c r="AF31" s="127">
        <v>210</v>
      </c>
      <c r="AG31" s="12">
        <v>1000</v>
      </c>
      <c r="AH31" s="127">
        <v>541</v>
      </c>
      <c r="AI31" s="141">
        <v>60</v>
      </c>
    </row>
    <row r="32" spans="1:39" x14ac:dyDescent="0.25">
      <c r="A32" s="42">
        <v>26</v>
      </c>
      <c r="B32" s="82" t="s">
        <v>107</v>
      </c>
      <c r="C32" s="80" t="s">
        <v>108</v>
      </c>
      <c r="D32" s="117">
        <v>6</v>
      </c>
      <c r="E32" s="121">
        <f>1.56*24</f>
        <v>37.44</v>
      </c>
      <c r="F32" s="140">
        <f>365.25*24</f>
        <v>8766</v>
      </c>
      <c r="G32" s="127">
        <f>8.25*30*24</f>
        <v>5940</v>
      </c>
      <c r="H32" s="127">
        <f>2*30*24</f>
        <v>1440</v>
      </c>
      <c r="I32" s="127">
        <f>42*365.25*4</f>
        <v>61362</v>
      </c>
      <c r="J32" s="127">
        <f>20*30*24</f>
        <v>14400</v>
      </c>
      <c r="K32" s="127">
        <f>1*30*24</f>
        <v>720</v>
      </c>
      <c r="L32" s="127"/>
      <c r="M32" s="127">
        <f>4*365.25*24</f>
        <v>35064</v>
      </c>
      <c r="N32" s="127">
        <f>20*365.25*24</f>
        <v>175320</v>
      </c>
      <c r="O32" s="127">
        <v>91</v>
      </c>
      <c r="P32" s="127">
        <v>24</v>
      </c>
      <c r="Q32" s="127">
        <v>1</v>
      </c>
      <c r="R32" s="127">
        <f>2*365.25*24</f>
        <v>17532</v>
      </c>
      <c r="S32" s="127">
        <f>4.7*30*24</f>
        <v>3384</v>
      </c>
      <c r="T32" s="127">
        <f>2*30*24</f>
        <v>1440</v>
      </c>
      <c r="U32" s="127">
        <f>8*30*24</f>
        <v>5760</v>
      </c>
      <c r="V32" s="127">
        <f>20*365.25*24</f>
        <v>175320</v>
      </c>
      <c r="W32" s="127">
        <f>10*24</f>
        <v>240</v>
      </c>
      <c r="X32" s="127">
        <f>52*365.25*24</f>
        <v>455832</v>
      </c>
      <c r="Y32" s="127">
        <f>20*365.25*24</f>
        <v>175320</v>
      </c>
      <c r="Z32" s="127">
        <f>3*24</f>
        <v>72</v>
      </c>
      <c r="AA32" s="127">
        <f>54/60</f>
        <v>0.9</v>
      </c>
      <c r="AB32" s="127">
        <v>11</v>
      </c>
      <c r="AC32" s="127">
        <v>2.5</v>
      </c>
      <c r="AD32" s="127">
        <v>1</v>
      </c>
      <c r="AE32" s="127">
        <v>24</v>
      </c>
      <c r="AF32" s="127">
        <f>20*365.25*24</f>
        <v>175320</v>
      </c>
      <c r="AG32" s="127">
        <v>5</v>
      </c>
      <c r="AH32" s="127">
        <v>38</v>
      </c>
      <c r="AI32" s="141">
        <f>5*30*24</f>
        <v>3600</v>
      </c>
    </row>
    <row r="33" spans="1:39" x14ac:dyDescent="0.25">
      <c r="A33" s="42">
        <v>27</v>
      </c>
      <c r="B33" s="82" t="s">
        <v>109</v>
      </c>
      <c r="C33" s="80"/>
      <c r="D33" s="117">
        <v>35112</v>
      </c>
      <c r="E33" s="121">
        <v>7000</v>
      </c>
      <c r="F33" s="142">
        <v>250000</v>
      </c>
      <c r="G33" s="12">
        <v>102000</v>
      </c>
      <c r="H33" s="12">
        <v>25000000</v>
      </c>
      <c r="I33" s="127">
        <v>35843</v>
      </c>
      <c r="J33" s="127">
        <v>50000</v>
      </c>
      <c r="K33" s="12">
        <v>80000</v>
      </c>
      <c r="L33" s="127">
        <v>2500</v>
      </c>
      <c r="M33" s="127">
        <v>57000</v>
      </c>
      <c r="N33" s="12">
        <v>45000</v>
      </c>
      <c r="O33" s="127">
        <v>50000</v>
      </c>
      <c r="P33" s="127">
        <v>100000</v>
      </c>
      <c r="Q33" s="12">
        <v>20000</v>
      </c>
      <c r="R33" s="127">
        <v>1500</v>
      </c>
      <c r="S33" s="127">
        <v>2406</v>
      </c>
      <c r="T33" s="12">
        <v>10000</v>
      </c>
      <c r="U33" s="127">
        <v>12317</v>
      </c>
      <c r="V33" s="127">
        <v>1000</v>
      </c>
      <c r="W33" s="127">
        <v>50000</v>
      </c>
      <c r="X33" s="127">
        <v>3000</v>
      </c>
      <c r="Y33" s="127">
        <v>12345</v>
      </c>
      <c r="Z33" s="12">
        <v>420000</v>
      </c>
      <c r="AA33" s="12">
        <v>500000</v>
      </c>
      <c r="AB33" s="127">
        <v>31000</v>
      </c>
      <c r="AC33" s="127">
        <v>8000</v>
      </c>
      <c r="AD33" s="127">
        <v>53496</v>
      </c>
      <c r="AE33" s="127">
        <v>40000</v>
      </c>
      <c r="AF33" s="12">
        <v>150000</v>
      </c>
      <c r="AG33" s="12">
        <v>300000</v>
      </c>
      <c r="AH33" s="127">
        <v>32141</v>
      </c>
      <c r="AI33" s="141">
        <v>30000</v>
      </c>
    </row>
    <row r="34" spans="1:39" ht="30" x14ac:dyDescent="0.25">
      <c r="A34" s="42">
        <v>28</v>
      </c>
      <c r="B34" s="82" t="s">
        <v>94</v>
      </c>
      <c r="C34" s="80" t="s">
        <v>95</v>
      </c>
      <c r="D34" s="115">
        <v>8.32</v>
      </c>
      <c r="E34" s="121">
        <v>0.3</v>
      </c>
      <c r="F34" s="140"/>
      <c r="G34" s="12">
        <v>2000</v>
      </c>
      <c r="H34" s="127">
        <v>5</v>
      </c>
      <c r="I34" s="127">
        <v>7</v>
      </c>
      <c r="J34" s="127">
        <v>2</v>
      </c>
      <c r="K34" s="12">
        <v>20000</v>
      </c>
      <c r="L34" s="127">
        <v>150</v>
      </c>
      <c r="M34" s="127">
        <v>25</v>
      </c>
      <c r="N34" s="127">
        <v>10</v>
      </c>
      <c r="O34" s="12">
        <v>100000</v>
      </c>
      <c r="P34" s="127">
        <v>9</v>
      </c>
      <c r="Q34" s="127">
        <v>3</v>
      </c>
      <c r="R34" s="127">
        <v>400</v>
      </c>
      <c r="S34" s="127">
        <v>2800</v>
      </c>
      <c r="T34" s="12">
        <v>1000</v>
      </c>
      <c r="U34" s="127">
        <v>71</v>
      </c>
      <c r="V34" s="127">
        <v>24</v>
      </c>
      <c r="W34" s="127">
        <v>380</v>
      </c>
      <c r="X34" s="127">
        <v>5000</v>
      </c>
      <c r="Y34" s="127">
        <v>500</v>
      </c>
      <c r="Z34" s="127">
        <v>42</v>
      </c>
      <c r="AA34" s="127">
        <v>0.05</v>
      </c>
      <c r="AB34" s="127">
        <v>7</v>
      </c>
      <c r="AC34" s="127">
        <v>485</v>
      </c>
      <c r="AD34" s="127">
        <v>3</v>
      </c>
      <c r="AE34" s="127">
        <v>100</v>
      </c>
      <c r="AF34" s="127">
        <v>200</v>
      </c>
      <c r="AG34" s="127">
        <v>7</v>
      </c>
      <c r="AH34" s="127">
        <v>36</v>
      </c>
      <c r="AI34" s="141">
        <v>20</v>
      </c>
      <c r="AM34" s="13"/>
    </row>
    <row r="35" spans="1:39" x14ac:dyDescent="0.25">
      <c r="A35" s="49">
        <v>29</v>
      </c>
      <c r="B35" s="83" t="s">
        <v>197</v>
      </c>
      <c r="C35" s="81"/>
      <c r="D35" s="116">
        <f>AVERAGE(F35:AI35)</f>
        <v>32.78821111111111</v>
      </c>
      <c r="E35" s="125">
        <v>10000000000</v>
      </c>
      <c r="F35" s="143">
        <v>7</v>
      </c>
      <c r="G35" s="128">
        <v>30</v>
      </c>
      <c r="H35" s="128">
        <v>5</v>
      </c>
      <c r="I35" s="128">
        <v>7.9</v>
      </c>
      <c r="J35" s="128">
        <v>8</v>
      </c>
      <c r="K35" s="128">
        <v>7</v>
      </c>
      <c r="L35" s="128">
        <v>7</v>
      </c>
      <c r="M35" s="128">
        <v>30</v>
      </c>
      <c r="N35" s="128">
        <v>5</v>
      </c>
      <c r="O35" s="128">
        <v>33.3333333333333</v>
      </c>
      <c r="P35" s="128">
        <v>45</v>
      </c>
      <c r="Q35" s="128">
        <v>480</v>
      </c>
      <c r="R35" s="128">
        <v>7</v>
      </c>
      <c r="S35" s="128">
        <v>1</v>
      </c>
      <c r="T35" s="128">
        <v>6</v>
      </c>
      <c r="U35" s="128">
        <v>83</v>
      </c>
      <c r="V35" s="128">
        <v>7</v>
      </c>
      <c r="W35" s="128">
        <v>10</v>
      </c>
      <c r="X35" s="128">
        <v>7</v>
      </c>
      <c r="Y35" s="128">
        <v>7</v>
      </c>
      <c r="Z35" s="128">
        <v>8.9130000000000003</v>
      </c>
      <c r="AA35" s="128">
        <v>16</v>
      </c>
      <c r="AB35" s="128">
        <v>25</v>
      </c>
      <c r="AC35" s="128">
        <v>33</v>
      </c>
      <c r="AD35" s="128">
        <v>42</v>
      </c>
      <c r="AE35" s="128">
        <v>7</v>
      </c>
      <c r="AF35" s="128">
        <v>30</v>
      </c>
      <c r="AG35" s="128">
        <v>15</v>
      </c>
      <c r="AH35" s="128">
        <v>6.5</v>
      </c>
      <c r="AI35" s="144">
        <v>7</v>
      </c>
      <c r="AM35" s="13"/>
    </row>
    <row r="36" spans="1:39" ht="15.75" thickBot="1" x14ac:dyDescent="0.3">
      <c r="A36" s="43">
        <v>30</v>
      </c>
      <c r="B36" s="84" t="s">
        <v>212</v>
      </c>
      <c r="C36" s="52"/>
      <c r="D36" s="118">
        <f>Body!B50</f>
        <v>6</v>
      </c>
      <c r="E36" s="123">
        <v>1</v>
      </c>
      <c r="F36" s="145">
        <v>15</v>
      </c>
      <c r="G36" s="129">
        <v>10</v>
      </c>
      <c r="H36" s="129">
        <v>12</v>
      </c>
      <c r="I36" s="129">
        <v>2</v>
      </c>
      <c r="J36" s="129">
        <v>15</v>
      </c>
      <c r="K36" s="129">
        <v>7</v>
      </c>
      <c r="L36" s="129">
        <v>3</v>
      </c>
      <c r="M36" s="129">
        <v>2</v>
      </c>
      <c r="N36" s="129">
        <v>1</v>
      </c>
      <c r="O36" s="129">
        <v>29</v>
      </c>
      <c r="P36" s="129">
        <v>9</v>
      </c>
      <c r="Q36" s="129">
        <v>18</v>
      </c>
      <c r="R36" s="129">
        <v>7</v>
      </c>
      <c r="S36" s="129">
        <v>14</v>
      </c>
      <c r="T36" s="129">
        <v>10</v>
      </c>
      <c r="U36" s="129">
        <v>2</v>
      </c>
      <c r="V36" s="129">
        <v>2</v>
      </c>
      <c r="W36" s="129">
        <v>7</v>
      </c>
      <c r="X36" s="129">
        <v>7</v>
      </c>
      <c r="Y36" s="129">
        <v>10</v>
      </c>
      <c r="Z36" s="129">
        <v>23</v>
      </c>
      <c r="AA36" s="129">
        <v>12</v>
      </c>
      <c r="AB36" s="129">
        <v>2</v>
      </c>
      <c r="AC36" s="129">
        <v>9</v>
      </c>
      <c r="AD36" s="129">
        <v>23</v>
      </c>
      <c r="AE36" s="129">
        <v>15</v>
      </c>
      <c r="AF36" s="129">
        <v>5</v>
      </c>
      <c r="AG36" s="129">
        <v>5</v>
      </c>
      <c r="AH36" s="129">
        <v>7</v>
      </c>
      <c r="AI36" s="146">
        <v>19</v>
      </c>
    </row>
    <row r="37" spans="1:39" x14ac:dyDescent="0.25">
      <c r="B37" s="86"/>
      <c r="D37" s="87"/>
      <c r="E37" s="88"/>
    </row>
  </sheetData>
  <pageMargins left="0.7" right="0.7" top="0.78749999999999998" bottom="0.78749999999999998" header="0.51180555555555496" footer="0.51180555555555496"/>
  <pageSetup paperSize="9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40"/>
  <sheetViews>
    <sheetView zoomScaleNormal="10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J9" sqref="J9"/>
    </sheetView>
  </sheetViews>
  <sheetFormatPr defaultRowHeight="15" x14ac:dyDescent="0.25"/>
  <cols>
    <col min="1" max="27" width="8.5703125"/>
    <col min="28" max="28" width="12" bestFit="1" customWidth="1"/>
    <col min="29" max="1023" width="8.5703125"/>
  </cols>
  <sheetData>
    <row r="1" spans="1:39" ht="19.5" x14ac:dyDescent="0.3">
      <c r="B1" s="165" t="s">
        <v>71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39" ht="15.75" thickBot="1" x14ac:dyDescent="0.3"/>
    <row r="3" spans="1:39" ht="15.75" thickBot="1" x14ac:dyDescent="0.3">
      <c r="A3" s="7"/>
      <c r="B3" s="119" t="str">
        <f>Data!E1</f>
        <v>Hráč 0</v>
      </c>
      <c r="C3" s="147" t="str">
        <f>Data!F1</f>
        <v>Hráč 1</v>
      </c>
      <c r="D3" s="89" t="str">
        <f>Data!G1</f>
        <v>Hráč 2</v>
      </c>
      <c r="E3" s="89" t="str">
        <f>Data!H1</f>
        <v>Hráč 3</v>
      </c>
      <c r="F3" s="89" t="str">
        <f>Data!I1</f>
        <v>Hráč 4</v>
      </c>
      <c r="G3" s="89" t="str">
        <f>Data!J1</f>
        <v>Hráč 5</v>
      </c>
      <c r="H3" s="89" t="str">
        <f>Data!K1</f>
        <v>Hráč 6</v>
      </c>
      <c r="I3" s="89" t="str">
        <f>Data!L1</f>
        <v>Hráč 7</v>
      </c>
      <c r="J3" s="89" t="str">
        <f>Data!M1</f>
        <v>Hráč 8</v>
      </c>
      <c r="K3" s="89" t="str">
        <f>Data!N1</f>
        <v>Hráč 9</v>
      </c>
      <c r="L3" s="89" t="str">
        <f>Data!O1</f>
        <v>Hráč 10</v>
      </c>
      <c r="M3" s="89" t="str">
        <f>Data!P1</f>
        <v>Hráč 11</v>
      </c>
      <c r="N3" s="89" t="str">
        <f>Data!Q1</f>
        <v>Hráč 12</v>
      </c>
      <c r="O3" s="89" t="str">
        <f>Data!R1</f>
        <v>Hráč 13</v>
      </c>
      <c r="P3" s="89" t="str">
        <f>Data!S1</f>
        <v>Hráč 14</v>
      </c>
      <c r="Q3" s="89" t="str">
        <f>Data!T1</f>
        <v>Hráč 15</v>
      </c>
      <c r="R3" s="89" t="str">
        <f>Data!U1</f>
        <v>Hráč 16</v>
      </c>
      <c r="S3" s="89" t="str">
        <f>Data!V1</f>
        <v>Hráč 17</v>
      </c>
      <c r="T3" s="89" t="str">
        <f>Data!W1</f>
        <v>Hráč 18</v>
      </c>
      <c r="U3" s="89" t="str">
        <f>Data!X1</f>
        <v>Hráč 19</v>
      </c>
      <c r="V3" s="89" t="str">
        <f>Data!Y1</f>
        <v>Hráč 20</v>
      </c>
      <c r="W3" s="89" t="str">
        <f>Data!Z1</f>
        <v>Hráč 21</v>
      </c>
      <c r="X3" s="89" t="str">
        <f>Data!AA1</f>
        <v>Hráč 22</v>
      </c>
      <c r="Y3" s="89" t="str">
        <f>Data!AB1</f>
        <v>Hráč 23</v>
      </c>
      <c r="Z3" s="89" t="str">
        <f>Data!AC1</f>
        <v>Hráč 24</v>
      </c>
      <c r="AA3" s="89" t="str">
        <f>Data!AD1</f>
        <v>Hráč 25</v>
      </c>
      <c r="AB3" s="89" t="str">
        <f>Data!AE1</f>
        <v>Hráč 26</v>
      </c>
      <c r="AC3" s="89" t="str">
        <f>Data!AF1</f>
        <v>Hráč 27</v>
      </c>
      <c r="AD3" s="89" t="str">
        <f>Data!AG1</f>
        <v>Hráč 28</v>
      </c>
      <c r="AE3" s="89" t="str">
        <f>Data!AH1</f>
        <v>Hráč 29</v>
      </c>
      <c r="AF3" s="90" t="str">
        <f>Data!AI1</f>
        <v>Hráč 30</v>
      </c>
      <c r="AG3" s="19"/>
      <c r="AH3" s="19"/>
      <c r="AI3" s="19"/>
      <c r="AJ3" s="19"/>
      <c r="AK3" s="19"/>
      <c r="AL3" s="19"/>
      <c r="AM3" s="19"/>
    </row>
    <row r="4" spans="1:39" s="41" customFormat="1" ht="30.75" thickBot="1" x14ac:dyDescent="0.3">
      <c r="A4" s="37"/>
      <c r="B4" s="93" t="str">
        <f>Data!E2</f>
        <v>FOLWAR</v>
      </c>
      <c r="C4" s="14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9"/>
      <c r="AG4" s="40"/>
      <c r="AH4" s="40"/>
      <c r="AI4" s="40"/>
      <c r="AJ4" s="40"/>
      <c r="AK4" s="40"/>
      <c r="AL4" s="40"/>
      <c r="AM4" s="40"/>
    </row>
    <row r="5" spans="1:39" x14ac:dyDescent="0.25">
      <c r="A5" s="27" t="s">
        <v>31</v>
      </c>
      <c r="B5" s="94">
        <f>IF(ISNUMBER(Data!E7),ABS(Data!E7-Data!$D7),"")</f>
        <v>1.25</v>
      </c>
      <c r="C5" s="8">
        <f>IF(ISNUMBER(Data!F7),ABS(Data!F7-Data!$D7),"")</f>
        <v>4.45</v>
      </c>
      <c r="D5" s="26">
        <f>IF(ISNUMBER(Data!G7),ABS(Data!G7-Data!$D7),"")</f>
        <v>3.75</v>
      </c>
      <c r="E5" s="26">
        <f>IF(ISNUMBER(Data!H7),ABS(Data!H7-Data!$D7),"")</f>
        <v>1.75</v>
      </c>
      <c r="F5" s="26">
        <f>IF(ISNUMBER(Data!I7),ABS(Data!I7-Data!$D7),"")</f>
        <v>5.25</v>
      </c>
      <c r="G5" s="26">
        <f>IF(ISNUMBER(Data!J7),ABS(Data!J7-Data!$D7),"")</f>
        <v>194.25</v>
      </c>
      <c r="H5" s="26">
        <f>IF(ISNUMBER(Data!K7),ABS(Data!K7-Data!$D7),"")</f>
        <v>144.25</v>
      </c>
      <c r="I5" s="26">
        <f>IF(ISNUMBER(Data!L7),ABS(Data!L7-Data!$D7),"")</f>
        <v>0.75</v>
      </c>
      <c r="J5" s="26">
        <f>IF(ISNUMBER(Data!M7),ABS(Data!M7-Data!$D7),"")</f>
        <v>57.25</v>
      </c>
      <c r="K5" s="26">
        <f>IF(ISNUMBER(Data!N7),ABS(Data!N7-Data!$D7),"")</f>
        <v>4.25</v>
      </c>
      <c r="L5" s="26">
        <f>IF(ISNUMBER(Data!O7),ABS(Data!O7-Data!$D7),"")</f>
        <v>5.75</v>
      </c>
      <c r="M5" s="26">
        <f>IF(ISNUMBER(Data!P7),ABS(Data!P7-Data!$D7),"")</f>
        <v>0.75</v>
      </c>
      <c r="N5" s="26">
        <f>IF(ISNUMBER(Data!Q7),ABS(Data!Q7-Data!$D7),"")</f>
        <v>2.75</v>
      </c>
      <c r="O5" s="26">
        <f>IF(ISNUMBER(Data!R7),ABS(Data!R7-Data!$D7),"")</f>
        <v>14.25</v>
      </c>
      <c r="P5" s="26">
        <f>IF(ISNUMBER(Data!S7),ABS(Data!S7-Data!$D7),"")</f>
        <v>3.15</v>
      </c>
      <c r="Q5" s="26">
        <f>IF(ISNUMBER(Data!T7),ABS(Data!T7-Data!$D7),"")</f>
        <v>3.75</v>
      </c>
      <c r="R5" s="26">
        <f>IF(ISNUMBER(Data!U7),ABS(Data!U7-Data!$D7),"")</f>
        <v>1.75</v>
      </c>
      <c r="S5" s="26">
        <f>IF(ISNUMBER(Data!V7),ABS(Data!V7-Data!$D7),"")</f>
        <v>94.25</v>
      </c>
      <c r="T5" s="26">
        <f>IF(ISNUMBER(Data!W7),ABS(Data!W7-Data!$D7),"")</f>
        <v>0.75</v>
      </c>
      <c r="U5" s="26">
        <f>IF(ISNUMBER(Data!X7),ABS(Data!X7-Data!$D7),"")</f>
        <v>24.25</v>
      </c>
      <c r="V5" s="26">
        <f>IF(ISNUMBER(Data!Y7),ABS(Data!Y7-Data!$D7),"")</f>
        <v>94.25</v>
      </c>
      <c r="W5" s="26">
        <f>IF(ISNUMBER(Data!Z7),ABS(Data!Z7-Data!$D7),"")</f>
        <v>3.919</v>
      </c>
      <c r="X5" s="26">
        <f>IF(ISNUMBER(Data!AA7),ABS(Data!AA7-Data!$D7),"")</f>
        <v>4.45</v>
      </c>
      <c r="Y5" s="26">
        <f>IF(ISNUMBER(Data!AB7),ABS(Data!AB7-Data!$D7),"")</f>
        <v>4.45</v>
      </c>
      <c r="Z5" s="26">
        <f>IF(ISNUMBER(Data!AC7),ABS(Data!AC7-Data!$D7),"")</f>
        <v>17.25</v>
      </c>
      <c r="AA5" s="26">
        <f>IF(ISNUMBER(Data!AD7),ABS(Data!AD7-Data!$D7),"")</f>
        <v>2.75</v>
      </c>
      <c r="AB5" s="26">
        <f>IF(ISNUMBER(Data!AE7),ABS(Data!AE7-Data!$D7),"")</f>
        <v>3.75</v>
      </c>
      <c r="AC5" s="26">
        <f>IF(ISNUMBER(Data!AF7),ABS(Data!AF7-Data!$D7),"")</f>
        <v>3.75</v>
      </c>
      <c r="AD5" s="26">
        <f>IF(ISNUMBER(Data!AG7),ABS(Data!AG7-Data!$D7),"")</f>
        <v>2.75</v>
      </c>
      <c r="AE5" s="26">
        <f>IF(ISNUMBER(Data!AH7),ABS(Data!AH7-Data!$D7),"")</f>
        <v>8.06</v>
      </c>
      <c r="AF5" s="53">
        <f>IF(ISNUMBER(Data!AI7),ABS(Data!AI7-Data!$D7),"")</f>
        <v>94.25</v>
      </c>
      <c r="AG5" s="19" t="str">
        <f>IF(ISNUMBER(Data!AJ7),ABS(Data!AJ7-Data!$D7),"")</f>
        <v/>
      </c>
      <c r="AH5" s="19" t="str">
        <f>IF(ISNUMBER(Data!AK7),ABS(Data!AK7-Data!$D7),"")</f>
        <v/>
      </c>
      <c r="AI5" s="19" t="str">
        <f>IF(ISNUMBER(Data!AL7),ABS(Data!AL7-Data!$D7),"")</f>
        <v/>
      </c>
      <c r="AJ5" s="19" t="str">
        <f>IF(ISNUMBER(Data!AM7),ABS(Data!AM7-Data!$D7),"")</f>
        <v/>
      </c>
      <c r="AK5" s="19" t="str">
        <f>IF(ISNUMBER(Data!AN7),ABS(Data!AN7-Data!$D7),"")</f>
        <v/>
      </c>
      <c r="AL5" s="19" t="str">
        <f>IF(ISNUMBER(Data!AO7),ABS(Data!AO7-Data!$D7),"")</f>
        <v/>
      </c>
      <c r="AM5" s="19" t="str">
        <f>IF(ISNUMBER(Data!AP7),ABS(Data!AP7-Data!$D7),"")</f>
        <v/>
      </c>
    </row>
    <row r="6" spans="1:39" x14ac:dyDescent="0.25">
      <c r="A6" s="24" t="s">
        <v>32</v>
      </c>
      <c r="B6" s="42">
        <f>IF(ISNUMBER(Data!E8),ABS(Data!E8-Data!$D8),"")</f>
        <v>17955000</v>
      </c>
      <c r="C6" s="9">
        <f>IF(ISNUMBER(Data!F8),ABS(Data!F8-Data!$D8),"")</f>
        <v>12000000</v>
      </c>
      <c r="D6" s="21">
        <f>IF(ISNUMBER(Data!G8),ABS(Data!G8-Data!$D8),"")</f>
        <v>12000000</v>
      </c>
      <c r="E6" s="21">
        <f>IF(ISNUMBER(Data!H8),ABS(Data!H8-Data!$D8),"")</f>
        <v>17990000</v>
      </c>
      <c r="F6" s="21">
        <f>IF(ISNUMBER(Data!I8),ABS(Data!I8-Data!$D8),"")</f>
        <v>17999989</v>
      </c>
      <c r="G6" s="21">
        <f>IF(ISNUMBER(Data!J8),ABS(Data!J8-Data!$D8),"")</f>
        <v>17999994</v>
      </c>
      <c r="H6" s="21">
        <f>IF(ISNUMBER(Data!K8),ABS(Data!K8-Data!$D8),"")</f>
        <v>17000000</v>
      </c>
      <c r="I6" s="21">
        <f>IF(ISNUMBER(Data!L8),ABS(Data!L8-Data!$D8),"")</f>
        <v>17750000</v>
      </c>
      <c r="J6" s="21">
        <f>IF(ISNUMBER(Data!M8),ABS(Data!M8-Data!$D8),"")</f>
        <v>17965500</v>
      </c>
      <c r="K6" s="21">
        <f>IF(ISNUMBER(Data!N8),ABS(Data!N8-Data!$D8),"")</f>
        <v>17999967</v>
      </c>
      <c r="L6" s="21">
        <f>IF(ISNUMBER(Data!O8),ABS(Data!O8-Data!$D8),"")</f>
        <v>182000003</v>
      </c>
      <c r="M6" s="21">
        <f>IF(ISNUMBER(Data!P8),ABS(Data!P8-Data!$D8),"")</f>
        <v>16100000</v>
      </c>
      <c r="N6" s="21">
        <f>IF(ISNUMBER(Data!Q8),ABS(Data!Q8-Data!$D8),"")</f>
        <v>17900000</v>
      </c>
      <c r="O6" s="21">
        <f>IF(ISNUMBER(Data!R8),ABS(Data!R8-Data!$D8),"")</f>
        <v>17999990</v>
      </c>
      <c r="P6" s="21">
        <f>IF(ISNUMBER(Data!S8),ABS(Data!S8-Data!$D8),"")</f>
        <v>17800000</v>
      </c>
      <c r="Q6" s="21">
        <f>IF(ISNUMBER(Data!T8),ABS(Data!T8-Data!$D8),"")</f>
        <v>17980000</v>
      </c>
      <c r="R6" s="21">
        <f>IF(ISNUMBER(Data!U8),ABS(Data!U8-Data!$D8),"")</f>
        <v>17000000</v>
      </c>
      <c r="S6" s="21">
        <f>IF(ISNUMBER(Data!V8),ABS(Data!V8-Data!$D8),"")</f>
        <v>17999990</v>
      </c>
      <c r="T6" s="21">
        <f>IF(ISNUMBER(Data!W8),ABS(Data!W8-Data!$D8),"")</f>
        <v>17500000</v>
      </c>
      <c r="U6" s="21">
        <f>IF(ISNUMBER(Data!X8),ABS(Data!X8-Data!$D8),"")</f>
        <v>17999900</v>
      </c>
      <c r="V6" s="21">
        <f>IF(ISNUMBER(Data!Y8),ABS(Data!Y8-Data!$D8),"")</f>
        <v>17999800</v>
      </c>
      <c r="W6" s="21">
        <f>IF(ISNUMBER(Data!Z8),ABS(Data!Z8-Data!$D8),"")</f>
        <v>17900000</v>
      </c>
      <c r="X6" s="21">
        <f>IF(ISNUMBER(Data!AA8),ABS(Data!AA8-Data!$D8),"")</f>
        <v>8000000</v>
      </c>
      <c r="Y6" s="21">
        <f>IF(ISNUMBER(Data!AB8),ABS(Data!AB8-Data!$D8),"")</f>
        <v>17950000</v>
      </c>
      <c r="Z6" s="21">
        <f>IF(ISNUMBER(Data!AC8),ABS(Data!AC8-Data!$D8),"")</f>
        <v>82000000</v>
      </c>
      <c r="AA6" s="21">
        <f>IF(ISNUMBER(Data!AD8),ABS(Data!AD8-Data!$D8),"")</f>
        <v>17990000</v>
      </c>
      <c r="AB6" s="21">
        <f>IF(ISNUMBER(Data!AE8),ABS(Data!AE8-Data!$D8),"")</f>
        <v>17999000</v>
      </c>
      <c r="AC6" s="21">
        <f>IF(ISNUMBER(Data!AF8),ABS(Data!AF8-Data!$D8),"")</f>
        <v>17999792</v>
      </c>
      <c r="AD6" s="21">
        <f>IF(ISNUMBER(Data!AG8),ABS(Data!AG8-Data!$D8),"")</f>
        <v>8000000</v>
      </c>
      <c r="AE6" s="21">
        <f>IF(ISNUMBER(Data!AH8),ABS(Data!AH8-Data!$D8),"")</f>
        <v>16500000</v>
      </c>
      <c r="AF6" s="54">
        <f>IF(ISNUMBER(Data!AI8),ABS(Data!AI8-Data!$D8),"")</f>
        <v>17999000</v>
      </c>
      <c r="AG6" s="2" t="str">
        <f>IF(ISNUMBER(Data!AJ9),ABS(Data!AJ9-Data!$D9),"")</f>
        <v/>
      </c>
      <c r="AH6" s="2" t="str">
        <f>IF(ISNUMBER(Data!AK9),ABS(Data!AK9-Data!$D9),"")</f>
        <v/>
      </c>
      <c r="AI6" s="2" t="str">
        <f>IF(ISNUMBER(Data!AL9),ABS(Data!AL9-Data!$D9),"")</f>
        <v/>
      </c>
      <c r="AJ6" s="2" t="str">
        <f>IF(ISNUMBER(Data!AM9),ABS(Data!AM9-Data!$D9),"")</f>
        <v/>
      </c>
      <c r="AK6" s="2" t="str">
        <f>IF(ISNUMBER(Data!AN9),ABS(Data!AN9-Data!$D9),"")</f>
        <v/>
      </c>
      <c r="AL6" s="2" t="str">
        <f>IF(ISNUMBER(Data!AO9),ABS(Data!AO9-Data!$D9),"")</f>
        <v/>
      </c>
      <c r="AM6" s="2" t="str">
        <f>IF(ISNUMBER(Data!AP9),ABS(Data!AP9-Data!$D9),"")</f>
        <v/>
      </c>
    </row>
    <row r="7" spans="1:39" x14ac:dyDescent="0.25">
      <c r="A7" s="24" t="s">
        <v>33</v>
      </c>
      <c r="B7" s="42">
        <f>IF(ISNUMBER(Data!E9),ABS(Data!E9-Data!$D9),"")</f>
        <v>1.3333333333333321</v>
      </c>
      <c r="C7" s="9">
        <f>IF(ISNUMBER(Data!F9),ABS(Data!F9-Data!$D9),"")</f>
        <v>16.616666666666667</v>
      </c>
      <c r="D7" s="21">
        <f>IF(ISNUMBER(Data!G9),ABS(Data!G9-Data!$D9),"")</f>
        <v>28.333333333333332</v>
      </c>
      <c r="E7" s="21">
        <f>IF(ISNUMBER(Data!H9),ABS(Data!H9-Data!$D9),"")</f>
        <v>12.333333333333332</v>
      </c>
      <c r="F7" s="21">
        <f>IF(ISNUMBER(Data!I9),ABS(Data!I9-Data!$D9),"")</f>
        <v>5.6666666666666679</v>
      </c>
      <c r="G7" s="21">
        <f>IF(ISNUMBER(Data!J9),ABS(Data!J9-Data!$D9),"")</f>
        <v>63.333333333333329</v>
      </c>
      <c r="H7" s="21">
        <f>IF(ISNUMBER(Data!K9),ABS(Data!K9-Data!$D9),"")</f>
        <v>53.333333333333329</v>
      </c>
      <c r="I7" s="21">
        <f>IF(ISNUMBER(Data!L9),ABS(Data!L9-Data!$D9),"")</f>
        <v>8.6666666666666679</v>
      </c>
      <c r="J7" s="21">
        <f>IF(ISNUMBER(Data!M9),ABS(Data!M9-Data!$D9),"")</f>
        <v>1.3333333333333321</v>
      </c>
      <c r="K7" s="21">
        <f>IF(ISNUMBER(Data!N9),ABS(Data!N9-Data!$D9),"")</f>
        <v>15.333333333333332</v>
      </c>
      <c r="L7" s="21">
        <f>IF(ISNUMBER(Data!O9),ABS(Data!O9-Data!$D9),"")</f>
        <v>3.2096666666666671</v>
      </c>
      <c r="M7" s="21">
        <f>IF(ISNUMBER(Data!P9),ABS(Data!P9-Data!$D9),"")</f>
        <v>7.3333333333333321</v>
      </c>
      <c r="N7" s="21">
        <f>IF(ISNUMBER(Data!Q9),ABS(Data!Q9-Data!$D9),"")</f>
        <v>28.333333333333332</v>
      </c>
      <c r="O7" s="21">
        <f>IF(ISNUMBER(Data!R9),ABS(Data!R9-Data!$D9),"")</f>
        <v>11.666666666666668</v>
      </c>
      <c r="P7" s="21">
        <f>IF(ISNUMBER(Data!S9),ABS(Data!S9-Data!$D9),"")</f>
        <v>12.366666666666667</v>
      </c>
      <c r="Q7" s="21">
        <f>IF(ISNUMBER(Data!T9),ABS(Data!T9-Data!$D9),"")</f>
        <v>3.3333333333333321</v>
      </c>
      <c r="R7" s="21">
        <f>IF(ISNUMBER(Data!U9),ABS(Data!U9-Data!$D9),"")</f>
        <v>1.3333333333333321</v>
      </c>
      <c r="S7" s="21">
        <f>IF(ISNUMBER(Data!V9),ABS(Data!V9-Data!$D9),"")</f>
        <v>4.6666666666666679</v>
      </c>
      <c r="T7" s="21">
        <f>IF(ISNUMBER(Data!W9),ABS(Data!W9-Data!$D9),"")</f>
        <v>3.3333333333333321</v>
      </c>
      <c r="U7" s="21">
        <f>IF(ISNUMBER(Data!X9),ABS(Data!X9-Data!$D9),"")</f>
        <v>11.666666666666668</v>
      </c>
      <c r="V7" s="21">
        <f>IF(ISNUMBER(Data!Y9),ABS(Data!Y9-Data!$D9),"")</f>
        <v>13.333333333333332</v>
      </c>
      <c r="W7" s="21">
        <f>IF(ISNUMBER(Data!Z9),ABS(Data!Z9-Data!$D9),"")</f>
        <v>12.233333333333331</v>
      </c>
      <c r="X7" s="21">
        <f>IF(ISNUMBER(Data!AA9),ABS(Data!AA9-Data!$D9),"")</f>
        <v>10.666666666666668</v>
      </c>
      <c r="Y7" s="21">
        <f>IF(ISNUMBER(Data!AB9),ABS(Data!AB9-Data!$D9),"")</f>
        <v>6.3333333333333321</v>
      </c>
      <c r="Z7" s="21">
        <f>IF(ISNUMBER(Data!AC9),ABS(Data!AC9-Data!$D9),"")</f>
        <v>11.166666666666668</v>
      </c>
      <c r="AA7" s="21">
        <f>IF(ISNUMBER(Data!AD9),ABS(Data!AD9-Data!$D9),"")</f>
        <v>6.6666666666666679</v>
      </c>
      <c r="AB7" s="21">
        <f>IF(ISNUMBER(Data!AE9),ABS(Data!AE9-Data!$D9),"")</f>
        <v>15.666666666666668</v>
      </c>
      <c r="AC7" s="21">
        <f>IF(ISNUMBER(Data!AF9),ABS(Data!AF9-Data!$D9),"")</f>
        <v>13.666666666666668</v>
      </c>
      <c r="AD7" s="21">
        <f>IF(ISNUMBER(Data!AG9),ABS(Data!AG9-Data!$D9),"")</f>
        <v>6.6666666666666679</v>
      </c>
      <c r="AE7" s="21">
        <f>IF(ISNUMBER(Data!AH9),ABS(Data!AH9-Data!$D9),"")</f>
        <v>11.333333333333332</v>
      </c>
      <c r="AF7" s="54">
        <f>IF(ISNUMBER(Data!AI9),ABS(Data!AI9-Data!$D9),"")</f>
        <v>0.66666666666666785</v>
      </c>
      <c r="AG7" s="2" t="str">
        <f>IF(ISNUMBER(Data!#REF!),ABS(Data!#REF!-Data!#REF!),"")</f>
        <v/>
      </c>
      <c r="AH7" s="2" t="str">
        <f>IF(ISNUMBER(Data!#REF!),ABS(Data!#REF!-Data!#REF!),"")</f>
        <v/>
      </c>
      <c r="AI7" s="2" t="str">
        <f>IF(ISNUMBER(Data!#REF!),ABS(Data!#REF!-Data!#REF!),"")</f>
        <v/>
      </c>
      <c r="AJ7" s="2" t="str">
        <f>IF(ISNUMBER(Data!#REF!),ABS(Data!#REF!-Data!#REF!),"")</f>
        <v/>
      </c>
      <c r="AK7" s="2" t="str">
        <f>IF(ISNUMBER(Data!#REF!),ABS(Data!#REF!-Data!#REF!),"")</f>
        <v/>
      </c>
      <c r="AL7" s="2" t="str">
        <f>IF(ISNUMBER(Data!#REF!),ABS(Data!#REF!-Data!#REF!),"")</f>
        <v/>
      </c>
      <c r="AM7" s="2" t="str">
        <f>IF(ISNUMBER(Data!#REF!),ABS(Data!#REF!-Data!#REF!),"")</f>
        <v/>
      </c>
    </row>
    <row r="8" spans="1:39" x14ac:dyDescent="0.25">
      <c r="A8" s="24" t="s">
        <v>34</v>
      </c>
      <c r="B8" s="42">
        <f>IF(ISNUMBER(Data!E10),ABS(Data!E10-Data!$D10),"")</f>
        <v>1.4699999999999998</v>
      </c>
      <c r="C8" s="9">
        <f>IF(ISNUMBER(Data!F10),ABS(Data!F10-Data!$D10),"")</f>
        <v>1.2800000000000002</v>
      </c>
      <c r="D8" s="21">
        <f>IF(ISNUMBER(Data!G10),ABS(Data!G10-Data!$D10),"")</f>
        <v>8</v>
      </c>
      <c r="E8" s="21">
        <f>IF(ISNUMBER(Data!H10),ABS(Data!H10-Data!$D10),"")</f>
        <v>12</v>
      </c>
      <c r="F8" s="21">
        <f>IF(ISNUMBER(Data!I10),ABS(Data!I10-Data!$D10),"")</f>
        <v>1</v>
      </c>
      <c r="G8" s="21">
        <f>IF(ISNUMBER(Data!J10),ABS(Data!J10-Data!$D10),"")</f>
        <v>0</v>
      </c>
      <c r="H8" s="21">
        <f>IF(ISNUMBER(Data!K10),ABS(Data!K10-Data!$D10),"")</f>
        <v>12</v>
      </c>
      <c r="I8" s="21">
        <f>IF(ISNUMBER(Data!L10),ABS(Data!L10-Data!$D10),"")</f>
        <v>0</v>
      </c>
      <c r="J8" s="21">
        <f>IF(ISNUMBER(Data!M10),ABS(Data!M10-Data!$D10),"")</f>
        <v>1.68</v>
      </c>
      <c r="K8" s="21">
        <f>IF(ISNUMBER(Data!N10),ABS(Data!N10-Data!$D10),"")</f>
        <v>197</v>
      </c>
      <c r="L8" s="21">
        <f>IF(ISNUMBER(Data!O10),ABS(Data!O10-Data!$D10),"")</f>
        <v>0.67499999999999982</v>
      </c>
      <c r="M8" s="21">
        <f>IF(ISNUMBER(Data!P10),ABS(Data!P10-Data!$D10),"")</f>
        <v>6.5</v>
      </c>
      <c r="N8" s="21">
        <f>IF(ISNUMBER(Data!Q10),ABS(Data!Q10-Data!$D10),"")</f>
        <v>97</v>
      </c>
      <c r="O8" s="21">
        <f>IF(ISNUMBER(Data!R10),ABS(Data!R10-Data!$D10),"")</f>
        <v>3</v>
      </c>
      <c r="P8" s="21">
        <f>IF(ISNUMBER(Data!S10),ABS(Data!S10-Data!$D10),"")</f>
        <v>67</v>
      </c>
      <c r="Q8" s="21">
        <f>IF(ISNUMBER(Data!T10),ABS(Data!T10-Data!$D10),"")</f>
        <v>0.64999999999999991</v>
      </c>
      <c r="R8" s="21">
        <f>IF(ISNUMBER(Data!U10),ABS(Data!U10-Data!$D10),"")</f>
        <v>1</v>
      </c>
      <c r="S8" s="21">
        <f>IF(ISNUMBER(Data!V10),ABS(Data!V10-Data!$D10),"")</f>
        <v>1</v>
      </c>
      <c r="T8" s="21">
        <f>IF(ISNUMBER(Data!W10),ABS(Data!W10-Data!$D10),"")</f>
        <v>3</v>
      </c>
      <c r="U8" s="21">
        <f>IF(ISNUMBER(Data!X10),ABS(Data!X10-Data!$D10),"")</f>
        <v>0</v>
      </c>
      <c r="V8" s="21">
        <f>IF(ISNUMBER(Data!Y10),ABS(Data!Y10-Data!$D10),"")</f>
        <v>7</v>
      </c>
      <c r="W8" s="21">
        <f>IF(ISNUMBER(Data!Z10),ABS(Data!Z10-Data!$D10),"")</f>
        <v>0.60000000000000009</v>
      </c>
      <c r="X8" s="21">
        <f>IF(ISNUMBER(Data!AA10),ABS(Data!AA10-Data!$D10),"")</f>
        <v>0</v>
      </c>
      <c r="Y8" s="21">
        <f>IF(ISNUMBER(Data!AB10),ABS(Data!AB10-Data!$D10),"")</f>
        <v>2</v>
      </c>
      <c r="Z8" s="21">
        <f>IF(ISNUMBER(Data!AC10),ABS(Data!AC10-Data!$D10),"")</f>
        <v>1</v>
      </c>
      <c r="AA8" s="21">
        <f>IF(ISNUMBER(Data!AD10),ABS(Data!AD10-Data!$D10),"")</f>
        <v>39</v>
      </c>
      <c r="AB8" s="21">
        <f>IF(ISNUMBER(Data!AE10),ABS(Data!AE10-Data!$D10),"")</f>
        <v>2</v>
      </c>
      <c r="AC8" s="21">
        <f>IF(ISNUMBER(Data!AF10),ABS(Data!AF10-Data!$D10),"")</f>
        <v>4.8</v>
      </c>
      <c r="AD8" s="21">
        <f>IF(ISNUMBER(Data!AG10),ABS(Data!AG10-Data!$D10),"")</f>
        <v>1.5</v>
      </c>
      <c r="AE8" s="21">
        <f>IF(ISNUMBER(Data!AH10),ABS(Data!AH10-Data!$D10),"")</f>
        <v>27</v>
      </c>
      <c r="AF8" s="54">
        <f>IF(ISNUMBER(Data!AI10),ABS(Data!AI10-Data!$D10),"")</f>
        <v>1</v>
      </c>
      <c r="AG8" s="2" t="str">
        <f>IF(ISNUMBER(Data!AJ10),ABS(Data!AJ10-Data!$D10),"")</f>
        <v/>
      </c>
      <c r="AH8" s="2" t="str">
        <f>IF(ISNUMBER(Data!AK10),ABS(Data!AK10-Data!$D10),"")</f>
        <v/>
      </c>
      <c r="AI8" s="2" t="str">
        <f>IF(ISNUMBER(Data!AL10),ABS(Data!AL10-Data!$D10),"")</f>
        <v/>
      </c>
      <c r="AJ8" s="2" t="str">
        <f>IF(ISNUMBER(Data!AM10),ABS(Data!AM10-Data!$D10),"")</f>
        <v/>
      </c>
      <c r="AK8" s="2" t="str">
        <f>IF(ISNUMBER(Data!AN10),ABS(Data!AN10-Data!$D10),"")</f>
        <v/>
      </c>
      <c r="AL8" s="2" t="str">
        <f>IF(ISNUMBER(Data!AO10),ABS(Data!AO10-Data!$D10),"")</f>
        <v/>
      </c>
      <c r="AM8" s="2" t="str">
        <f>IF(ISNUMBER(Data!AP10),ABS(Data!AP10-Data!$D10),"")</f>
        <v/>
      </c>
    </row>
    <row r="9" spans="1:39" x14ac:dyDescent="0.25">
      <c r="A9" s="24" t="s">
        <v>35</v>
      </c>
      <c r="B9" s="42">
        <f>IF(ISNUMBER(Data!E11),ABS(Data!E11-Data!$D11),"")</f>
        <v>3649</v>
      </c>
      <c r="C9" s="9">
        <f>IF(ISNUMBER(Data!F11),ABS(Data!F11-Data!$D11),"")</f>
        <v>3141591.653589793</v>
      </c>
      <c r="D9" s="21">
        <f>IF(ISNUMBER(Data!G11),ABS(Data!G11-Data!$D11),"")</f>
        <v>2</v>
      </c>
      <c r="E9" s="21">
        <f>IF(ISNUMBER(Data!H11),ABS(Data!H11-Data!$D11),"")</f>
        <v>0</v>
      </c>
      <c r="F9" s="21">
        <f>IF(ISNUMBER(Data!I11),ABS(Data!I11-Data!$D11),"")</f>
        <v>41</v>
      </c>
      <c r="G9" s="21">
        <f>IF(ISNUMBER(Data!J11),ABS(Data!J11-Data!$D11),"")</f>
        <v>1</v>
      </c>
      <c r="H9" s="21">
        <f>IF(ISNUMBER(Data!K11),ABS(Data!K11-Data!$D11),"")</f>
        <v>1499</v>
      </c>
      <c r="I9" s="21">
        <f>IF(ISNUMBER(Data!L11),ABS(Data!L11-Data!$D11),"")</f>
        <v>2</v>
      </c>
      <c r="J9" s="21">
        <f>IF(ISNUMBER(Data!M11),ABS(Data!M11-Data!$D11),"")</f>
        <v>2</v>
      </c>
      <c r="K9" s="21">
        <f>IF(ISNUMBER(Data!N11),ABS(Data!N11-Data!$D11),"")</f>
        <v>2</v>
      </c>
      <c r="L9" s="21">
        <f>IF(ISNUMBER(Data!O11),ABS(Data!O11-Data!$D11),"")</f>
        <v>332</v>
      </c>
      <c r="M9" s="21">
        <f>IF(ISNUMBER(Data!P11),ABS(Data!P11-Data!$D11),"")</f>
        <v>4199</v>
      </c>
      <c r="N9" s="21">
        <f>IF(ISNUMBER(Data!Q11),ABS(Data!Q11-Data!$D11),"")</f>
        <v>12</v>
      </c>
      <c r="O9" s="21">
        <f>IF(ISNUMBER(Data!R11),ABS(Data!R11-Data!$D11),"")</f>
        <v>199</v>
      </c>
      <c r="P9" s="21">
        <f>IF(ISNUMBER(Data!S11),ABS(Data!S11-Data!$D11),"")</f>
        <v>1</v>
      </c>
      <c r="Q9" s="21">
        <f>IF(ISNUMBER(Data!T11),ABS(Data!T11-Data!$D11),"")</f>
        <v>0</v>
      </c>
      <c r="R9" s="21">
        <f>IF(ISNUMBER(Data!U11),ABS(Data!U11-Data!$D11),"")</f>
        <v>1</v>
      </c>
      <c r="S9" s="21">
        <f>IF(ISNUMBER(Data!V11),ABS(Data!V11-Data!$D11),"")</f>
        <v>59</v>
      </c>
      <c r="T9" s="21">
        <f>IF(ISNUMBER(Data!W11),ABS(Data!W11-Data!$D11),"")</f>
        <v>4</v>
      </c>
      <c r="U9" s="21">
        <f>IF(ISNUMBER(Data!X11),ABS(Data!X11-Data!$D11),"")</f>
        <v>47</v>
      </c>
      <c r="V9" s="21">
        <f>IF(ISNUMBER(Data!Y11),ABS(Data!Y11-Data!$D11),"")</f>
        <v>99</v>
      </c>
      <c r="W9" s="21">
        <f>IF(ISNUMBER(Data!Z11),ABS(Data!Z11-Data!$D11),"")</f>
        <v>88</v>
      </c>
      <c r="X9" s="21">
        <f>IF(ISNUMBER(Data!AA11),ABS(Data!AA11-Data!$D11),"")</f>
        <v>129</v>
      </c>
      <c r="Y9" s="21">
        <f>IF(ISNUMBER(Data!AB11),ABS(Data!AB11-Data!$D11),"")</f>
        <v>272</v>
      </c>
      <c r="Z9" s="21">
        <f>IF(ISNUMBER(Data!AC11),ABS(Data!AC11-Data!$D11),"")</f>
        <v>199</v>
      </c>
      <c r="AA9" s="21">
        <f>IF(ISNUMBER(Data!AD11),ABS(Data!AD11-Data!$D11),"")</f>
        <v>364</v>
      </c>
      <c r="AB9" s="21">
        <f>IF(ISNUMBER(Data!AE11),ABS(Data!AE11-Data!$D11),"")</f>
        <v>364</v>
      </c>
      <c r="AC9" s="21">
        <f>IF(ISNUMBER(Data!AF11),ABS(Data!AF11-Data!$D11),"")</f>
        <v>49999</v>
      </c>
      <c r="AD9" s="21">
        <f>IF(ISNUMBER(Data!AG11),ABS(Data!AG11-Data!$D11),"")</f>
        <v>399</v>
      </c>
      <c r="AE9" s="21">
        <f>IF(ISNUMBER(Data!AH11),ABS(Data!AH11-Data!$D11),"")</f>
        <v>6</v>
      </c>
      <c r="AF9" s="54">
        <f>IF(ISNUMBER(Data!AI11),ABS(Data!AI11-Data!$D11),"")</f>
        <v>49</v>
      </c>
      <c r="AG9" s="2" t="str">
        <f>IF(ISNUMBER(Data!AJ11),ABS(Data!AJ11-Data!$D11),"")</f>
        <v/>
      </c>
      <c r="AH9" s="2" t="str">
        <f>IF(ISNUMBER(Data!AK11),ABS(Data!AK11-Data!$D11),"")</f>
        <v/>
      </c>
      <c r="AI9" s="2" t="str">
        <f>IF(ISNUMBER(Data!AL11),ABS(Data!AL11-Data!$D11),"")</f>
        <v/>
      </c>
      <c r="AJ9" s="2" t="str">
        <f>IF(ISNUMBER(Data!AM11),ABS(Data!AM11-Data!$D11),"")</f>
        <v/>
      </c>
      <c r="AK9" s="2" t="str">
        <f>IF(ISNUMBER(Data!AN11),ABS(Data!AN11-Data!$D11),"")</f>
        <v/>
      </c>
      <c r="AL9" s="2" t="str">
        <f>IF(ISNUMBER(Data!AO11),ABS(Data!AO11-Data!$D11),"")</f>
        <v/>
      </c>
      <c r="AM9" s="2" t="str">
        <f>IF(ISNUMBER(Data!AP11),ABS(Data!AP11-Data!$D11),"")</f>
        <v/>
      </c>
    </row>
    <row r="10" spans="1:39" x14ac:dyDescent="0.25">
      <c r="A10" s="24" t="s">
        <v>36</v>
      </c>
      <c r="B10" s="42">
        <f>IF(ISNUMBER(Data!E12),ABS(Data!E12-Data!$D12),"")</f>
        <v>3.6</v>
      </c>
      <c r="C10" s="9">
        <f>IF(ISNUMBER(Data!F12),ABS(Data!F12-Data!$D12),"")</f>
        <v>2.91</v>
      </c>
      <c r="D10" s="21">
        <f>IF(ISNUMBER(Data!G12),ABS(Data!G12-Data!$D12),"")</f>
        <v>50</v>
      </c>
      <c r="E10" s="21">
        <f>IF(ISNUMBER(Data!H12),ABS(Data!H12-Data!$D12),"")</f>
        <v>6</v>
      </c>
      <c r="F10" s="21">
        <f>IF(ISNUMBER(Data!I12),ABS(Data!I12-Data!$D12),"")</f>
        <v>1</v>
      </c>
      <c r="G10" s="21">
        <f>IF(ISNUMBER(Data!J12),ABS(Data!J12-Data!$D12),"")</f>
        <v>496</v>
      </c>
      <c r="H10" s="21">
        <f>IF(ISNUMBER(Data!K12),ABS(Data!K12-Data!$D12),"")</f>
        <v>1</v>
      </c>
      <c r="I10" s="21">
        <f>IF(ISNUMBER(Data!L12),ABS(Data!L12-Data!$D12),"")</f>
        <v>1</v>
      </c>
      <c r="J10" s="21">
        <f>IF(ISNUMBER(Data!M12),ABS(Data!M12-Data!$D12),"")</f>
        <v>2</v>
      </c>
      <c r="K10" s="21">
        <f>IF(ISNUMBER(Data!N12),ABS(Data!N12-Data!$D12),"")</f>
        <v>1</v>
      </c>
      <c r="L10" s="21">
        <f>IF(ISNUMBER(Data!O12),ABS(Data!O12-Data!$D12),"")</f>
        <v>146</v>
      </c>
      <c r="M10" s="21">
        <f>IF(ISNUMBER(Data!P12),ABS(Data!P12-Data!$D12),"")</f>
        <v>0.20000000000000018</v>
      </c>
      <c r="N10" s="21">
        <f>IF(ISNUMBER(Data!Q12),ABS(Data!Q12-Data!$D12),"")</f>
        <v>2</v>
      </c>
      <c r="O10" s="21">
        <f>IF(ISNUMBER(Data!R12),ABS(Data!R12-Data!$D12),"")</f>
        <v>1</v>
      </c>
      <c r="P10" s="21">
        <f>IF(ISNUMBER(Data!S12),ABS(Data!S12-Data!$D12),"")</f>
        <v>1.1600000000000001</v>
      </c>
      <c r="Q10" s="21">
        <f>IF(ISNUMBER(Data!T12),ABS(Data!T12-Data!$D12),"")</f>
        <v>46</v>
      </c>
      <c r="R10" s="21">
        <f>IF(ISNUMBER(Data!U12),ABS(Data!U12-Data!$D12),"")</f>
        <v>35</v>
      </c>
      <c r="S10" s="21">
        <f>IF(ISNUMBER(Data!V12),ABS(Data!V12-Data!$D12),"")</f>
        <v>0</v>
      </c>
      <c r="T10" s="21">
        <f>IF(ISNUMBER(Data!W12),ABS(Data!W12-Data!$D12),"")</f>
        <v>96</v>
      </c>
      <c r="U10" s="21">
        <f>IF(ISNUMBER(Data!X12),ABS(Data!X12-Data!$D12),"")</f>
        <v>6</v>
      </c>
      <c r="V10" s="21">
        <f>IF(ISNUMBER(Data!Y12),ABS(Data!Y12-Data!$D12),"")</f>
        <v>46</v>
      </c>
      <c r="W10" s="21">
        <f>IF(ISNUMBER(Data!Z12),ABS(Data!Z12-Data!$D12),"")</f>
        <v>28</v>
      </c>
      <c r="X10" s="21">
        <f>IF(ISNUMBER(Data!AA12),ABS(Data!AA12-Data!$D12),"")</f>
        <v>174</v>
      </c>
      <c r="Y10" s="21">
        <f>IF(ISNUMBER(Data!AB12),ABS(Data!AB12-Data!$D12),"")</f>
        <v>2.2000000000000002</v>
      </c>
      <c r="Z10" s="21">
        <f>IF(ISNUMBER(Data!AC12),ABS(Data!AC12-Data!$D12),"")</f>
        <v>3.0999999999999996</v>
      </c>
      <c r="AA10" s="21">
        <f>IF(ISNUMBER(Data!AD12),ABS(Data!AD12-Data!$D12),"")</f>
        <v>1</v>
      </c>
      <c r="AB10" s="21">
        <f>IF(ISNUMBER(Data!AE12),ABS(Data!AE12-Data!$D12),"")</f>
        <v>1</v>
      </c>
      <c r="AC10" s="21">
        <f>IF(ISNUMBER(Data!AF12),ABS(Data!AF12-Data!$D12),"")</f>
        <v>2</v>
      </c>
      <c r="AD10" s="21">
        <f>IF(ISNUMBER(Data!AG12),ABS(Data!AG12-Data!$D12),"")</f>
        <v>1</v>
      </c>
      <c r="AE10" s="21">
        <f>IF(ISNUMBER(Data!AH12),ABS(Data!AH12-Data!$D12),"")</f>
        <v>1</v>
      </c>
      <c r="AF10" s="54">
        <f>IF(ISNUMBER(Data!AI12),ABS(Data!AI12-Data!$D12),"")</f>
        <v>1</v>
      </c>
      <c r="AG10" s="2" t="str">
        <f>IF(ISNUMBER(Data!AJ12),ABS(Data!AJ12-Data!$D12),"")</f>
        <v/>
      </c>
      <c r="AH10" s="2" t="str">
        <f>IF(ISNUMBER(Data!AK12),ABS(Data!AK12-Data!$D12),"")</f>
        <v/>
      </c>
      <c r="AI10" s="2" t="str">
        <f>IF(ISNUMBER(Data!AL12),ABS(Data!AL12-Data!$D12),"")</f>
        <v/>
      </c>
      <c r="AJ10" s="2" t="str">
        <f>IF(ISNUMBER(Data!AM12),ABS(Data!AM12-Data!$D12),"")</f>
        <v/>
      </c>
      <c r="AK10" s="2" t="str">
        <f>IF(ISNUMBER(Data!AN12),ABS(Data!AN12-Data!$D12),"")</f>
        <v/>
      </c>
      <c r="AL10" s="2" t="str">
        <f>IF(ISNUMBER(Data!AO12),ABS(Data!AO12-Data!$D12),"")</f>
        <v/>
      </c>
      <c r="AM10" s="2" t="str">
        <f>IF(ISNUMBER(Data!AP12),ABS(Data!AP12-Data!$D12),"")</f>
        <v/>
      </c>
    </row>
    <row r="11" spans="1:39" x14ac:dyDescent="0.25">
      <c r="A11" s="24" t="s">
        <v>37</v>
      </c>
      <c r="B11" s="42">
        <f>IF(ISNUMBER(Data!E13),ABS(Data!E13-Data!$D13),"")</f>
        <v>99999999992</v>
      </c>
      <c r="C11" s="9">
        <f>IF(ISNUMBER(Data!F13),ABS(Data!F13-Data!$D13),"")</f>
        <v>6</v>
      </c>
      <c r="D11" s="21">
        <f>IF(ISNUMBER(Data!G13),ABS(Data!G13-Data!$D13),"")</f>
        <v>5</v>
      </c>
      <c r="E11" s="21">
        <f>IF(ISNUMBER(Data!H13),ABS(Data!H13-Data!$D13),"")</f>
        <v>999992</v>
      </c>
      <c r="F11" s="21">
        <f>IF(ISNUMBER(Data!I13),ABS(Data!I13-Data!$D13),"")</f>
        <v>34</v>
      </c>
      <c r="G11" s="21">
        <f>IF(ISNUMBER(Data!J13),ABS(Data!J13-Data!$D13),"")</f>
        <v>42</v>
      </c>
      <c r="H11" s="21">
        <f>IF(ISNUMBER(Data!K13),ABS(Data!K13-Data!$D13),"")</f>
        <v>992</v>
      </c>
      <c r="I11" s="21">
        <f>IF(ISNUMBER(Data!L13),ABS(Data!L13-Data!$D13),"")</f>
        <v>22</v>
      </c>
      <c r="J11" s="21">
        <f>IF(ISNUMBER(Data!M13),ABS(Data!M13-Data!$D13),"")</f>
        <v>0</v>
      </c>
      <c r="K11" s="21">
        <f>IF(ISNUMBER(Data!N13),ABS(Data!N13-Data!$D13),"")</f>
        <v>72</v>
      </c>
      <c r="L11" s="21">
        <f>IF(ISNUMBER(Data!O13),ABS(Data!O13-Data!$D13),"")</f>
        <v>2</v>
      </c>
      <c r="M11" s="21">
        <f>IF(ISNUMBER(Data!P13),ABS(Data!P13-Data!$D13),"")</f>
        <v>1</v>
      </c>
      <c r="N11" s="21">
        <f>IF(ISNUMBER(Data!Q13),ABS(Data!Q13-Data!$D13),"")</f>
        <v>7</v>
      </c>
      <c r="O11" s="21">
        <f>IF(ISNUMBER(Data!R13),ABS(Data!R13-Data!$D13),"")</f>
        <v>22</v>
      </c>
      <c r="P11" s="21">
        <f>IF(ISNUMBER(Data!S13),ABS(Data!S13-Data!$D13),"")</f>
        <v>0</v>
      </c>
      <c r="Q11" s="21">
        <f>IF(ISNUMBER(Data!T13),ABS(Data!T13-Data!$D13),"")</f>
        <v>992</v>
      </c>
      <c r="R11" s="21">
        <f>IF(ISNUMBER(Data!U13),ABS(Data!U13-Data!$D13),"")</f>
        <v>69992</v>
      </c>
      <c r="S11" s="21">
        <f>IF(ISNUMBER(Data!V13),ABS(Data!V13-Data!$D13),"")</f>
        <v>8</v>
      </c>
      <c r="T11" s="21">
        <f>IF(ISNUMBER(Data!W13),ABS(Data!W13-Data!$D13),"")</f>
        <v>99999992</v>
      </c>
      <c r="U11" s="21">
        <f>IF(ISNUMBER(Data!X13),ABS(Data!X13-Data!$D13),"")</f>
        <v>9992</v>
      </c>
      <c r="V11" s="21">
        <f>IF(ISNUMBER(Data!Y13),ABS(Data!Y13-Data!$D13),"")</f>
        <v>2</v>
      </c>
      <c r="W11" s="21">
        <f>IF(ISNUMBER(Data!Z13),ABS(Data!Z13-Data!$D13),"")</f>
        <v>7</v>
      </c>
      <c r="X11" s="21">
        <f>IF(ISNUMBER(Data!AA13),ABS(Data!AA13-Data!$D13),"")</f>
        <v>999992</v>
      </c>
      <c r="Y11" s="21">
        <f>IF(ISNUMBER(Data!AB13),ABS(Data!AB13-Data!$D13),"")</f>
        <v>15</v>
      </c>
      <c r="Z11" s="21">
        <f>IF(ISNUMBER(Data!AC13),ABS(Data!AC13-Data!$D13),"")</f>
        <v>6.6666666667000003</v>
      </c>
      <c r="AA11" s="21">
        <f>IF(ISNUMBER(Data!AD13),ABS(Data!AD13-Data!$D13),"")</f>
        <v>42</v>
      </c>
      <c r="AB11" s="21">
        <f>IF(ISNUMBER(Data!AE13),ABS(Data!AE13-Data!$D13),"")</f>
        <v>5</v>
      </c>
      <c r="AC11" s="21">
        <f>IF(ISNUMBER(Data!AF13),ABS(Data!AF13-Data!$D13),"")</f>
        <v>24</v>
      </c>
      <c r="AD11" s="21">
        <f>IF(ISNUMBER(Data!AG13),ABS(Data!AG13-Data!$D13),"")</f>
        <v>92</v>
      </c>
      <c r="AE11" s="21">
        <f>IF(ISNUMBER(Data!AH13),ABS(Data!AH13-Data!$D13),"")</f>
        <v>86499999992</v>
      </c>
      <c r="AF11" s="54">
        <f>IF(ISNUMBER(Data!AI13),ABS(Data!AI13-Data!$D13),"")</f>
        <v>192</v>
      </c>
      <c r="AG11" s="2" t="str">
        <f>IF(ISNUMBER(Data!AJ13),ABS(Data!AJ13-Data!$D13),"")</f>
        <v/>
      </c>
      <c r="AH11" s="2" t="str">
        <f>IF(ISNUMBER(Data!AK13),ABS(Data!AK13-Data!$D13),"")</f>
        <v/>
      </c>
      <c r="AI11" s="2" t="str">
        <f>IF(ISNUMBER(Data!AL13),ABS(Data!AL13-Data!$D13),"")</f>
        <v/>
      </c>
      <c r="AJ11" s="2" t="str">
        <f>IF(ISNUMBER(Data!AM13),ABS(Data!AM13-Data!$D13),"")</f>
        <v/>
      </c>
      <c r="AK11" s="2" t="str">
        <f>IF(ISNUMBER(Data!AN13),ABS(Data!AN13-Data!$D13),"")</f>
        <v/>
      </c>
      <c r="AL11" s="2" t="str">
        <f>IF(ISNUMBER(Data!AO13),ABS(Data!AO13-Data!$D13),"")</f>
        <v/>
      </c>
      <c r="AM11" s="2" t="str">
        <f>IF(ISNUMBER(Data!AP13),ABS(Data!AP13-Data!$D13),"")</f>
        <v/>
      </c>
    </row>
    <row r="12" spans="1:39" x14ac:dyDescent="0.25">
      <c r="A12" s="24" t="s">
        <v>38</v>
      </c>
      <c r="B12" s="42">
        <f>IF(ISNUMBER(Data!E14),ABS(Data!E14-Data!$D14),"")</f>
        <v>9.6999999999999993</v>
      </c>
      <c r="C12" s="9">
        <f>IF(ISNUMBER(Data!F14),ABS(Data!F14-Data!$D14),"")</f>
        <v>795</v>
      </c>
      <c r="D12" s="21">
        <f>IF(ISNUMBER(Data!G14),ABS(Data!G14-Data!$D14),"")</f>
        <v>6</v>
      </c>
      <c r="E12" s="21">
        <f>IF(ISNUMBER(Data!H14),ABS(Data!H14-Data!$D14),"")</f>
        <v>90</v>
      </c>
      <c r="F12" s="21">
        <f>IF(ISNUMBER(Data!I14),ABS(Data!I14-Data!$D14),"")</f>
        <v>3</v>
      </c>
      <c r="G12" s="21">
        <f>IF(ISNUMBER(Data!J14),ABS(Data!J14-Data!$D14),"")</f>
        <v>9990</v>
      </c>
      <c r="H12" s="21">
        <f>IF(ISNUMBER(Data!K14),ABS(Data!K14-Data!$D14),"")</f>
        <v>7</v>
      </c>
      <c r="I12" s="21">
        <f>IF(ISNUMBER(Data!L14),ABS(Data!L14-Data!$D14),"")</f>
        <v>6</v>
      </c>
      <c r="J12" s="21">
        <f>IF(ISNUMBER(Data!M14),ABS(Data!M14-Data!$D14),"")</f>
        <v>7</v>
      </c>
      <c r="K12" s="21">
        <f>IF(ISNUMBER(Data!N14),ABS(Data!N14-Data!$D14),"")</f>
        <v>0</v>
      </c>
      <c r="L12" s="21">
        <f>IF(ISNUMBER(Data!O14),ABS(Data!O14-Data!$D14),"")</f>
        <v>20</v>
      </c>
      <c r="M12" s="21">
        <f>IF(ISNUMBER(Data!P14),ABS(Data!P14-Data!$D14),"")</f>
        <v>8.6</v>
      </c>
      <c r="N12" s="21">
        <f>IF(ISNUMBER(Data!Q14),ABS(Data!Q14-Data!$D14),"")</f>
        <v>2</v>
      </c>
      <c r="O12" s="21">
        <f>IF(ISNUMBER(Data!R14),ABS(Data!R14-Data!$D14),"")</f>
        <v>8</v>
      </c>
      <c r="P12" s="21">
        <f>IF(ISNUMBER(Data!S14),ABS(Data!S14-Data!$D14),"")</f>
        <v>182</v>
      </c>
      <c r="Q12" s="21">
        <f>IF(ISNUMBER(Data!T14),ABS(Data!T14-Data!$D14),"")</f>
        <v>5</v>
      </c>
      <c r="R12" s="21">
        <f>IF(ISNUMBER(Data!U14),ABS(Data!U14-Data!$D14),"")</f>
        <v>4</v>
      </c>
      <c r="S12" s="21">
        <f>IF(ISNUMBER(Data!V14),ABS(Data!V14-Data!$D14),"")</f>
        <v>2</v>
      </c>
      <c r="T12" s="21">
        <f>IF(ISNUMBER(Data!W14),ABS(Data!W14-Data!$D14),"")</f>
        <v>9</v>
      </c>
      <c r="U12" s="21">
        <f>IF(ISNUMBER(Data!X14),ABS(Data!X14-Data!$D14),"")</f>
        <v>50</v>
      </c>
      <c r="V12" s="21">
        <f>IF(ISNUMBER(Data!Y14),ABS(Data!Y14-Data!$D14),"")</f>
        <v>8</v>
      </c>
      <c r="W12" s="21">
        <f>IF(ISNUMBER(Data!Z14),ABS(Data!Z14-Data!$D14),"")</f>
        <v>7</v>
      </c>
      <c r="X12" s="21">
        <f>IF(ISNUMBER(Data!AA14),ABS(Data!AA14-Data!$D14),"")</f>
        <v>6</v>
      </c>
      <c r="Y12" s="21">
        <f>IF(ISNUMBER(Data!AB14),ABS(Data!AB14-Data!$D14),"")</f>
        <v>9.3000000000000007</v>
      </c>
      <c r="Z12" s="21">
        <f>IF(ISNUMBER(Data!AC14),ABS(Data!AC14-Data!$D14),"")</f>
        <v>7</v>
      </c>
      <c r="AA12" s="21">
        <f>IF(ISNUMBER(Data!AD14),ABS(Data!AD14-Data!$D14),"")</f>
        <v>13</v>
      </c>
      <c r="AB12" s="21">
        <f>IF(ISNUMBER(Data!AE14),ABS(Data!AE14-Data!$D14),"")</f>
        <v>110</v>
      </c>
      <c r="AC12" s="21">
        <f>IF(ISNUMBER(Data!AF14),ABS(Data!AF14-Data!$D14),"")</f>
        <v>8</v>
      </c>
      <c r="AD12" s="21">
        <f>IF(ISNUMBER(Data!AG14),ABS(Data!AG14-Data!$D14),"")</f>
        <v>4</v>
      </c>
      <c r="AE12" s="21">
        <f>IF(ISNUMBER(Data!AH14),ABS(Data!AH14-Data!$D14),"")</f>
        <v>8</v>
      </c>
      <c r="AF12" s="54">
        <f>IF(ISNUMBER(Data!AI14),ABS(Data!AI14-Data!$D14),"")</f>
        <v>7</v>
      </c>
      <c r="AG12" s="2" t="str">
        <f>IF(ISNUMBER(Data!#REF!),ABS(Data!#REF!-Data!#REF!),"")</f>
        <v/>
      </c>
      <c r="AH12" s="2" t="str">
        <f>IF(ISNUMBER(Data!#REF!),ABS(Data!#REF!-Data!#REF!),"")</f>
        <v/>
      </c>
      <c r="AI12" s="2" t="str">
        <f>IF(ISNUMBER(Data!#REF!),ABS(Data!#REF!-Data!#REF!),"")</f>
        <v/>
      </c>
      <c r="AJ12" s="2" t="str">
        <f>IF(ISNUMBER(Data!#REF!),ABS(Data!#REF!-Data!#REF!),"")</f>
        <v/>
      </c>
      <c r="AK12" s="2" t="str">
        <f>IF(ISNUMBER(Data!#REF!),ABS(Data!#REF!-Data!#REF!),"")</f>
        <v/>
      </c>
      <c r="AL12" s="2" t="str">
        <f>IF(ISNUMBER(Data!#REF!),ABS(Data!#REF!-Data!#REF!),"")</f>
        <v/>
      </c>
      <c r="AM12" s="2" t="str">
        <f>IF(ISNUMBER(Data!#REF!),ABS(Data!#REF!-Data!#REF!),"")</f>
        <v/>
      </c>
    </row>
    <row r="13" spans="1:39" x14ac:dyDescent="0.25">
      <c r="A13" s="24" t="s">
        <v>39</v>
      </c>
      <c r="B13" s="42">
        <f>IF(ISNUMBER(Data!E15),ABS(Data!E15-Data!$D15),"")</f>
        <v>20</v>
      </c>
      <c r="C13" s="9">
        <f>IF(ISNUMBER(Data!F15),ABS(Data!F15-Data!$D15),"")</f>
        <v>5</v>
      </c>
      <c r="D13" s="21">
        <f>IF(ISNUMBER(Data!G15),ABS(Data!G15-Data!$D15),"")</f>
        <v>21.581415929999999</v>
      </c>
      <c r="E13" s="21">
        <f>IF(ISNUMBER(Data!H15),ABS(Data!H15-Data!$D15),"")</f>
        <v>5</v>
      </c>
      <c r="F13" s="21">
        <f>IF(ISNUMBER(Data!I15),ABS(Data!I15-Data!$D15),"")</f>
        <v>17</v>
      </c>
      <c r="G13" s="21">
        <f>IF(ISNUMBER(Data!J15),ABS(Data!J15-Data!$D15),"")</f>
        <v>74</v>
      </c>
      <c r="H13" s="21">
        <f>IF(ISNUMBER(Data!K15),ABS(Data!K15-Data!$D15),"")</f>
        <v>60</v>
      </c>
      <c r="I13" s="21">
        <f>IF(ISNUMBER(Data!L15),ABS(Data!L15-Data!$D15),"")</f>
        <v>20</v>
      </c>
      <c r="J13" s="21">
        <f>IF(ISNUMBER(Data!M15),ABS(Data!M15-Data!$D15),"")</f>
        <v>56</v>
      </c>
      <c r="K13" s="21">
        <f>IF(ISNUMBER(Data!N15),ABS(Data!N15-Data!$D15),"")</f>
        <v>5</v>
      </c>
      <c r="L13" s="21">
        <f>IF(ISNUMBER(Data!O15),ABS(Data!O15-Data!$D15),"")</f>
        <v>9.5</v>
      </c>
      <c r="M13" s="21">
        <f>IF(ISNUMBER(Data!P15),ABS(Data!P15-Data!$D15),"")</f>
        <v>12</v>
      </c>
      <c r="N13" s="21">
        <f>IF(ISNUMBER(Data!Q15),ABS(Data!Q15-Data!$D15),"")</f>
        <v>10</v>
      </c>
      <c r="O13" s="21">
        <f>IF(ISNUMBER(Data!R15),ABS(Data!R15-Data!$D15),"")</f>
        <v>54</v>
      </c>
      <c r="P13" s="21">
        <f>IF(ISNUMBER(Data!S15),ABS(Data!S15-Data!$D15),"")</f>
        <v>24</v>
      </c>
      <c r="Q13" s="21">
        <f>IF(ISNUMBER(Data!T15),ABS(Data!T15-Data!$D15),"")</f>
        <v>20</v>
      </c>
      <c r="R13" s="21">
        <f>IF(ISNUMBER(Data!U15),ABS(Data!U15-Data!$D15),"")</f>
        <v>6</v>
      </c>
      <c r="S13" s="21">
        <f>IF(ISNUMBER(Data!V15),ABS(Data!V15-Data!$D15),"")</f>
        <v>35</v>
      </c>
      <c r="T13" s="21">
        <f>IF(ISNUMBER(Data!W15),ABS(Data!W15-Data!$D15),"")</f>
        <v>25</v>
      </c>
      <c r="U13" s="21">
        <f>IF(ISNUMBER(Data!X15),ABS(Data!X15-Data!$D15),"")</f>
        <v>53</v>
      </c>
      <c r="V13" s="21">
        <f>IF(ISNUMBER(Data!Y15),ABS(Data!Y15-Data!$D15),"")</f>
        <v>25</v>
      </c>
      <c r="W13" s="21">
        <f>IF(ISNUMBER(Data!Z15),ABS(Data!Z15-Data!$D15),"")</f>
        <v>6</v>
      </c>
      <c r="X13" s="21">
        <f>IF(ISNUMBER(Data!AA15),ABS(Data!AA15-Data!$D15),"")</f>
        <v>13</v>
      </c>
      <c r="Y13" s="21">
        <f>IF(ISNUMBER(Data!AB15),ABS(Data!AB15-Data!$D15),"")</f>
        <v>18</v>
      </c>
      <c r="Z13" s="21">
        <f>IF(ISNUMBER(Data!AC15),ABS(Data!AC15-Data!$D15),"")</f>
        <v>15.000999999999999</v>
      </c>
      <c r="AA13" s="21">
        <f>IF(ISNUMBER(Data!AD15),ABS(Data!AD15-Data!$D15),"")</f>
        <v>25</v>
      </c>
      <c r="AB13" s="21">
        <f>IF(ISNUMBER(Data!AE15),ABS(Data!AE15-Data!$D15),"")</f>
        <v>29</v>
      </c>
      <c r="AC13" s="21">
        <f>IF(ISNUMBER(Data!AF15),ABS(Data!AF15-Data!$D15),"")</f>
        <v>12</v>
      </c>
      <c r="AD13" s="21">
        <f>IF(ISNUMBER(Data!AG15),ABS(Data!AG15-Data!$D15),"")</f>
        <v>11</v>
      </c>
      <c r="AE13" s="21">
        <f>IF(ISNUMBER(Data!AH15),ABS(Data!AH15-Data!$D15),"")</f>
        <v>7.2999999999999972</v>
      </c>
      <c r="AF13" s="54">
        <f>IF(ISNUMBER(Data!AI15),ABS(Data!AI15-Data!$D15),"")</f>
        <v>34</v>
      </c>
      <c r="AG13" s="2" t="str">
        <f>IF(ISNUMBER(Data!AJ14),ABS(Data!AJ14-Data!$D14),"")</f>
        <v/>
      </c>
      <c r="AH13" s="2" t="str">
        <f>IF(ISNUMBER(Data!AK14),ABS(Data!AK14-Data!$D14),"")</f>
        <v/>
      </c>
      <c r="AI13" s="2" t="str">
        <f>IF(ISNUMBER(Data!AL14),ABS(Data!AL14-Data!$D14),"")</f>
        <v/>
      </c>
      <c r="AJ13" s="2" t="str">
        <f>IF(ISNUMBER(Data!AM14),ABS(Data!AM14-Data!$D14),"")</f>
        <v/>
      </c>
      <c r="AK13" s="2" t="str">
        <f>IF(ISNUMBER(Data!AN14),ABS(Data!AN14-Data!$D14),"")</f>
        <v/>
      </c>
      <c r="AL13" s="2" t="str">
        <f>IF(ISNUMBER(Data!AO14),ABS(Data!AO14-Data!$D14),"")</f>
        <v/>
      </c>
      <c r="AM13" s="2" t="str">
        <f>IF(ISNUMBER(Data!AP14),ABS(Data!AP14-Data!$D14),"")</f>
        <v/>
      </c>
    </row>
    <row r="14" spans="1:39" x14ac:dyDescent="0.25">
      <c r="A14" s="24" t="s">
        <v>40</v>
      </c>
      <c r="B14" s="42">
        <f>IF(ISNUMBER(Data!E16),ABS(Data!E16-Data!$D16),"")</f>
        <v>44402</v>
      </c>
      <c r="C14" s="9">
        <f>IF(ISNUMBER(Data!F16),ABS(Data!F16-Data!$D16),"")</f>
        <v>279958</v>
      </c>
      <c r="D14" s="21">
        <f>IF(ISNUMBER(Data!G16),ABS(Data!G16-Data!$D16),"")</f>
        <v>19958</v>
      </c>
      <c r="E14" s="21">
        <f>IF(ISNUMBER(Data!H16),ABS(Data!H16-Data!$D16),"")</f>
        <v>9958</v>
      </c>
      <c r="F14" s="21">
        <f>IF(ISNUMBER(Data!I16),ABS(Data!I16-Data!$D16),"")</f>
        <v>1951</v>
      </c>
      <c r="G14" s="21">
        <f>IF(ISNUMBER(Data!J16),ABS(Data!J16-Data!$D16),"")</f>
        <v>114</v>
      </c>
      <c r="H14" s="21">
        <f>IF(ISNUMBER(Data!K16),ABS(Data!K16-Data!$D16),"")</f>
        <v>108</v>
      </c>
      <c r="I14" s="21">
        <f>IF(ISNUMBER(Data!L16),ABS(Data!L16-Data!$D16),"")</f>
        <v>1458</v>
      </c>
      <c r="J14" s="21">
        <f>IF(ISNUMBER(Data!M16),ABS(Data!M16-Data!$D16),"")</f>
        <v>1506</v>
      </c>
      <c r="K14" s="21">
        <f>IF(ISNUMBER(Data!N16),ABS(Data!N16-Data!$D16),"")</f>
        <v>958</v>
      </c>
      <c r="L14" s="21">
        <f>IF(ISNUMBER(Data!O16),ABS(Data!O16-Data!$D16),"")</f>
        <v>999961</v>
      </c>
      <c r="M14" s="21">
        <f>IF(ISNUMBER(Data!P16),ABS(Data!P16-Data!$D16),"")</f>
        <v>159958</v>
      </c>
      <c r="N14" s="21">
        <f>IF(ISNUMBER(Data!Q16),ABS(Data!Q16-Data!$D16),"")</f>
        <v>708</v>
      </c>
      <c r="O14" s="21">
        <f>IF(ISNUMBER(Data!R16),ABS(Data!R16-Data!$D16),"")</f>
        <v>958</v>
      </c>
      <c r="P14" s="21">
        <f>IF(ISNUMBER(Data!S16),ABS(Data!S16-Data!$D16),"")</f>
        <v>460</v>
      </c>
      <c r="Q14" s="21">
        <f>IF(ISNUMBER(Data!T16),ABS(Data!T16-Data!$D16),"")</f>
        <v>1999958</v>
      </c>
      <c r="R14" s="21">
        <f>IF(ISNUMBER(Data!U16),ABS(Data!U16-Data!$D16),"")</f>
        <v>9958</v>
      </c>
      <c r="S14" s="21">
        <f>IF(ISNUMBER(Data!V16),ABS(Data!V16-Data!$D16),"")</f>
        <v>17958</v>
      </c>
      <c r="T14" s="21">
        <f>IF(ISNUMBER(Data!W16),ABS(Data!W16-Data!$D16),"")</f>
        <v>99958</v>
      </c>
      <c r="U14" s="21">
        <f>IF(ISNUMBER(Data!X16),ABS(Data!X16-Data!$D16),"")</f>
        <v>999958</v>
      </c>
      <c r="V14" s="21">
        <f>IF(ISNUMBER(Data!Y16),ABS(Data!Y16-Data!$D16),"")</f>
        <v>99959</v>
      </c>
      <c r="W14" s="21">
        <f>IF(ISNUMBER(Data!Z16),ABS(Data!Z16-Data!$D16),"")</f>
        <v>419958</v>
      </c>
      <c r="X14" s="21">
        <f>IF(ISNUMBER(Data!AA16),ABS(Data!AA16-Data!$D16),"")</f>
        <v>47</v>
      </c>
      <c r="Y14" s="21">
        <f>IF(ISNUMBER(Data!AB16),ABS(Data!AB16-Data!$D16),"")</f>
        <v>199958</v>
      </c>
      <c r="Z14" s="21">
        <f>IF(ISNUMBER(Data!AC16),ABS(Data!AC16-Data!$D16),"")</f>
        <v>99958</v>
      </c>
      <c r="AA14" s="21">
        <f>IF(ISNUMBER(Data!AD16),ABS(Data!AD16-Data!$D16),"")</f>
        <v>9958</v>
      </c>
      <c r="AB14" s="21">
        <f>IF(ISNUMBER(Data!AE16),ABS(Data!AE16-Data!$D16),"")</f>
        <v>999958</v>
      </c>
      <c r="AC14" s="21">
        <f>IF(ISNUMBER(Data!AF16),ABS(Data!AF16-Data!$D16),"")</f>
        <v>4958</v>
      </c>
      <c r="AD14" s="21">
        <f>IF(ISNUMBER(Data!AG16),ABS(Data!AG16-Data!$D16),"")</f>
        <v>9999958</v>
      </c>
      <c r="AE14" s="21">
        <f>IF(ISNUMBER(Data!AH16),ABS(Data!AH16-Data!$D16),"")</f>
        <v>134</v>
      </c>
      <c r="AF14" s="54">
        <f>IF(ISNUMBER(Data!AI16),ABS(Data!AI16-Data!$D16),"")</f>
        <v>1108</v>
      </c>
      <c r="AG14" s="2" t="str">
        <f>IF(ISNUMBER(Data!AJ15),ABS(Data!AJ15-Data!$D15),"")</f>
        <v/>
      </c>
      <c r="AH14" s="2" t="str">
        <f>IF(ISNUMBER(Data!AK15),ABS(Data!AK15-Data!$D15),"")</f>
        <v/>
      </c>
      <c r="AI14" s="2" t="str">
        <f>IF(ISNUMBER(Data!AL15),ABS(Data!AL15-Data!$D15),"")</f>
        <v/>
      </c>
      <c r="AJ14" s="2" t="str">
        <f>IF(ISNUMBER(Data!AM15),ABS(Data!AM15-Data!$D15),"")</f>
        <v/>
      </c>
      <c r="AK14" s="2" t="str">
        <f>IF(ISNUMBER(Data!AN15),ABS(Data!AN15-Data!$D15),"")</f>
        <v/>
      </c>
      <c r="AL14" s="2" t="str">
        <f>IF(ISNUMBER(Data!AO15),ABS(Data!AO15-Data!$D15),"")</f>
        <v/>
      </c>
      <c r="AM14" s="2" t="str">
        <f>IF(ISNUMBER(Data!AP15),ABS(Data!AP15-Data!$D15),"")</f>
        <v/>
      </c>
    </row>
    <row r="15" spans="1:39" x14ac:dyDescent="0.25">
      <c r="A15" s="24" t="s">
        <v>41</v>
      </c>
      <c r="B15" s="42">
        <f>IF(ISNUMBER(Data!E17),ABS(Data!E17-Data!$D17),"")</f>
        <v>169000</v>
      </c>
      <c r="C15" s="9">
        <f>IF(ISNUMBER(Data!F17),ABS(Data!F17-Data!$D17),"")</f>
        <v>8814995</v>
      </c>
      <c r="D15" s="21">
        <f>IF(ISNUMBER(Data!G17),ABS(Data!G17-Data!$D17),"")</f>
        <v>8430841</v>
      </c>
      <c r="E15" s="21">
        <f>IF(ISNUMBER(Data!H17),ABS(Data!H17-Data!$D17),"")</f>
        <v>81169000</v>
      </c>
      <c r="F15" s="21">
        <f>IF(ISNUMBER(Data!I17),ABS(Data!I17-Data!$D17),"")</f>
        <v>8829007</v>
      </c>
      <c r="G15" s="21">
        <f>IF(ISNUMBER(Data!J17),ABS(Data!J17-Data!$D17),"")</f>
        <v>8827000</v>
      </c>
      <c r="H15" s="21">
        <f>IF(ISNUMBER(Data!K17),ABS(Data!K17-Data!$D17),"")</f>
        <v>8751000</v>
      </c>
      <c r="I15" s="21">
        <f>IF(ISNUMBER(Data!L17),ABS(Data!L17-Data!$D17),"")</f>
        <v>8801000</v>
      </c>
      <c r="J15" s="21">
        <f>IF(ISNUMBER(Data!M17),ABS(Data!M17-Data!$D17),"")</f>
        <v>1491169000</v>
      </c>
      <c r="K15" s="21">
        <f>IF(ISNUMBER(Data!N17),ABS(Data!N17-Data!$D17),"")</f>
        <v>3169000</v>
      </c>
      <c r="L15" s="21">
        <f>IF(ISNUMBER(Data!O17),ABS(Data!O17-Data!$D17),"")</f>
        <v>8721000</v>
      </c>
      <c r="M15" s="21">
        <f>IF(ISNUMBER(Data!P17),ABS(Data!P17-Data!$D17),"")</f>
        <v>4631000</v>
      </c>
      <c r="N15" s="21">
        <f>IF(ISNUMBER(Data!Q17),ABS(Data!Q17-Data!$D17),"")</f>
        <v>8821000</v>
      </c>
      <c r="O15" s="21">
        <f>IF(ISNUMBER(Data!R17),ABS(Data!R17-Data!$D17),"")</f>
        <v>8331000</v>
      </c>
      <c r="P15" s="21">
        <f>IF(ISNUMBER(Data!S17),ABS(Data!S17-Data!$D17),"")</f>
        <v>6431000</v>
      </c>
      <c r="Q15" s="21">
        <f>IF(ISNUMBER(Data!T17),ABS(Data!T17-Data!$D17),"")</f>
        <v>7831000</v>
      </c>
      <c r="R15" s="21">
        <f>IF(ISNUMBER(Data!U17),ABS(Data!U17-Data!$D17),"")</f>
        <v>4831000</v>
      </c>
      <c r="S15" s="21">
        <f>IF(ISNUMBER(Data!V17),ABS(Data!V17-Data!$D17),"")</f>
        <v>8830970</v>
      </c>
      <c r="T15" s="21">
        <f>IF(ISNUMBER(Data!W17),ABS(Data!W17-Data!$D17),"")</f>
        <v>6831000</v>
      </c>
      <c r="U15" s="21">
        <f>IF(ISNUMBER(Data!X17),ABS(Data!X17-Data!$D17),"")</f>
        <v>8231000</v>
      </c>
      <c r="V15" s="21">
        <f>IF(ISNUMBER(Data!Y17),ABS(Data!Y17-Data!$D17),"")</f>
        <v>8828569</v>
      </c>
      <c r="W15" s="21">
        <f>IF(ISNUMBER(Data!Z17),ABS(Data!Z17-Data!$D17),"")</f>
        <v>4631000</v>
      </c>
      <c r="X15" s="21">
        <f>IF(ISNUMBER(Data!AA17),ABS(Data!AA17-Data!$D17),"")</f>
        <v>8031000</v>
      </c>
      <c r="Y15" s="21">
        <f>IF(ISNUMBER(Data!AB17),ABS(Data!AB17-Data!$D17),"")</f>
        <v>8794000</v>
      </c>
      <c r="Z15" s="21">
        <f>IF(ISNUMBER(Data!AC17),ABS(Data!AC17-Data!$D17),"")</f>
        <v>8781000</v>
      </c>
      <c r="AA15" s="21">
        <f>IF(ISNUMBER(Data!AD17),ABS(Data!AD17-Data!$D17),"")</f>
        <v>8781000</v>
      </c>
      <c r="AB15" s="21">
        <f>IF(ISNUMBER(Data!AE17),ABS(Data!AE17-Data!$D17),"")</f>
        <v>8681000</v>
      </c>
      <c r="AC15" s="21">
        <f>IF(ISNUMBER(Data!AF17),ABS(Data!AF17-Data!$D17),"")</f>
        <v>7831000</v>
      </c>
      <c r="AD15" s="21">
        <f>IF(ISNUMBER(Data!AG17),ABS(Data!AG17-Data!$D17),"")</f>
        <v>7331000</v>
      </c>
      <c r="AE15" s="21">
        <f>IF(ISNUMBER(Data!AH17),ABS(Data!AH17-Data!$D17),"")</f>
        <v>8588598</v>
      </c>
      <c r="AF15" s="54">
        <f>IF(ISNUMBER(Data!AI17),ABS(Data!AI17-Data!$D17),"")</f>
        <v>8781000</v>
      </c>
      <c r="AG15" s="2" t="str">
        <f>IF(ISNUMBER(Data!AJ16),ABS(Data!AJ16-Data!$D16),"")</f>
        <v/>
      </c>
      <c r="AH15" s="2" t="str">
        <f>IF(ISNUMBER(Data!AK16),ABS(Data!AK16-Data!$D16),"")</f>
        <v/>
      </c>
      <c r="AI15" s="2" t="str">
        <f>IF(ISNUMBER(Data!AL16),ABS(Data!AL16-Data!$D16),"")</f>
        <v/>
      </c>
      <c r="AJ15" s="2" t="str">
        <f>IF(ISNUMBER(Data!AM16),ABS(Data!AM16-Data!$D16),"")</f>
        <v/>
      </c>
      <c r="AK15" s="2" t="str">
        <f>IF(ISNUMBER(Data!AN16),ABS(Data!AN16-Data!$D16),"")</f>
        <v/>
      </c>
      <c r="AL15" s="2" t="str">
        <f>IF(ISNUMBER(Data!AO16),ABS(Data!AO16-Data!$D16),"")</f>
        <v/>
      </c>
      <c r="AM15" s="2" t="str">
        <f>IF(ISNUMBER(Data!AP16),ABS(Data!AP16-Data!$D16),"")</f>
        <v/>
      </c>
    </row>
    <row r="16" spans="1:39" x14ac:dyDescent="0.25">
      <c r="A16" s="24" t="s">
        <v>42</v>
      </c>
      <c r="B16" s="42">
        <f>IF(ISNUMBER(Data!E18),ABS(Data!E18-Data!$D18),"")</f>
        <v>166</v>
      </c>
      <c r="C16" s="9">
        <f>IF(ISNUMBER(Data!F18),ABS(Data!F18-Data!$D18),"")</f>
        <v>14832</v>
      </c>
      <c r="D16" s="21">
        <f>IF(ISNUMBER(Data!G18),ABS(Data!G18-Data!$D18),"")</f>
        <v>165.5</v>
      </c>
      <c r="E16" s="21">
        <f>IF(ISNUMBER(Data!H18),ABS(Data!H18-Data!$D18),"")</f>
        <v>832</v>
      </c>
      <c r="F16" s="21">
        <f>IF(ISNUMBER(Data!I18),ABS(Data!I18-Data!$D18),"")</f>
        <v>126</v>
      </c>
      <c r="G16" s="21">
        <f>IF(ISNUMBER(Data!J18),ABS(Data!J18-Data!$D18),"")</f>
        <v>148</v>
      </c>
      <c r="H16" s="21">
        <f>IF(ISNUMBER(Data!K18),ABS(Data!K18-Data!$D18),"")</f>
        <v>149832</v>
      </c>
      <c r="I16" s="21">
        <f>IF(ISNUMBER(Data!L18),ABS(Data!L18-Data!$D18),"")</f>
        <v>132</v>
      </c>
      <c r="J16" s="21">
        <f>IF(ISNUMBER(Data!M18),ABS(Data!M18-Data!$D18),"")</f>
        <v>154</v>
      </c>
      <c r="K16" s="21">
        <f>IF(ISNUMBER(Data!N18),ABS(Data!N18-Data!$D18),"")</f>
        <v>143</v>
      </c>
      <c r="L16" s="21">
        <f>IF(ISNUMBER(Data!O18),ABS(Data!O18-Data!$D18),"")</f>
        <v>126</v>
      </c>
      <c r="M16" s="21">
        <f>IF(ISNUMBER(Data!P18),ABS(Data!P18-Data!$D18),"")</f>
        <v>79</v>
      </c>
      <c r="N16" s="21">
        <f>IF(ISNUMBER(Data!Q18),ABS(Data!Q18-Data!$D18),"")</f>
        <v>165</v>
      </c>
      <c r="O16" s="21">
        <f>IF(ISNUMBER(Data!R18),ABS(Data!R18-Data!$D18),"")</f>
        <v>88</v>
      </c>
      <c r="P16" s="21">
        <f>IF(ISNUMBER(Data!S18),ABS(Data!S18-Data!$D18),"")</f>
        <v>15832</v>
      </c>
      <c r="Q16" s="21">
        <f>IF(ISNUMBER(Data!T18),ABS(Data!T18-Data!$D18),"")</f>
        <v>158</v>
      </c>
      <c r="R16" s="21">
        <f>IF(ISNUMBER(Data!U18),ABS(Data!U18-Data!$D18),"")</f>
        <v>155</v>
      </c>
      <c r="S16" s="21">
        <f>IF(ISNUMBER(Data!V18),ABS(Data!V18-Data!$D18),"")</f>
        <v>352</v>
      </c>
      <c r="T16" s="21">
        <f>IF(ISNUMBER(Data!W18),ABS(Data!W18-Data!$D18),"")</f>
        <v>199832</v>
      </c>
      <c r="U16" s="21">
        <f>IF(ISNUMBER(Data!X18),ABS(Data!X18-Data!$D18),"")</f>
        <v>79</v>
      </c>
      <c r="V16" s="21">
        <f>IF(ISNUMBER(Data!Y18),ABS(Data!Y18-Data!$D18),"")</f>
        <v>151</v>
      </c>
      <c r="W16" s="21">
        <f>IF(ISNUMBER(Data!Z18),ABS(Data!Z18-Data!$D18),"")</f>
        <v>168</v>
      </c>
      <c r="X16" s="21">
        <f>IF(ISNUMBER(Data!AA18),ABS(Data!AA18-Data!$D18),"")</f>
        <v>168</v>
      </c>
      <c r="Y16" s="21">
        <f>IF(ISNUMBER(Data!AB18),ABS(Data!AB18-Data!$D18),"")</f>
        <v>51</v>
      </c>
      <c r="Z16" s="21">
        <f>IF(ISNUMBER(Data!AC18),ABS(Data!AC18-Data!$D18),"")</f>
        <v>2032</v>
      </c>
      <c r="AA16" s="21">
        <f>IF(ISNUMBER(Data!AD18),ABS(Data!AD18-Data!$D18),"")</f>
        <v>252</v>
      </c>
      <c r="AB16" s="21">
        <f>IF(ISNUMBER(Data!AE18),ABS(Data!AE18-Data!$D18),"")</f>
        <v>145</v>
      </c>
      <c r="AC16" s="21">
        <f>IF(ISNUMBER(Data!AF18),ABS(Data!AF18-Data!$D18),"")</f>
        <v>158</v>
      </c>
      <c r="AD16" s="21">
        <f>IF(ISNUMBER(Data!AG18),ABS(Data!AG18-Data!$D18),"")</f>
        <v>7832</v>
      </c>
      <c r="AE16" s="21">
        <f>IF(ISNUMBER(Data!AH18),ABS(Data!AH18-Data!$D18),"")</f>
        <v>37253</v>
      </c>
      <c r="AF16" s="54">
        <f>IF(ISNUMBER(Data!AI18),ABS(Data!AI18-Data!$D18),"")</f>
        <v>432</v>
      </c>
      <c r="AG16" s="2" t="str">
        <f>IF(ISNUMBER(Data!AJ17),ABS(Data!AJ17-Data!$D17),"")</f>
        <v/>
      </c>
      <c r="AH16" s="2" t="str">
        <f>IF(ISNUMBER(Data!AK17),ABS(Data!AK17-Data!$D17),"")</f>
        <v/>
      </c>
      <c r="AI16" s="2" t="str">
        <f>IF(ISNUMBER(Data!AL17),ABS(Data!AL17-Data!$D17),"")</f>
        <v/>
      </c>
      <c r="AJ16" s="2" t="str">
        <f>IF(ISNUMBER(Data!AM17),ABS(Data!AM17-Data!$D17),"")</f>
        <v/>
      </c>
      <c r="AK16" s="2" t="str">
        <f>IF(ISNUMBER(Data!AN17),ABS(Data!AN17-Data!$D17),"")</f>
        <v/>
      </c>
      <c r="AL16" s="2" t="str">
        <f>IF(ISNUMBER(Data!AO17),ABS(Data!AO17-Data!$D17),"")</f>
        <v/>
      </c>
      <c r="AM16" s="2" t="str">
        <f>IF(ISNUMBER(Data!AP17),ABS(Data!AP17-Data!$D17),"")</f>
        <v/>
      </c>
    </row>
    <row r="17" spans="1:39" x14ac:dyDescent="0.25">
      <c r="A17" s="24" t="s">
        <v>43</v>
      </c>
      <c r="B17" s="42">
        <f>IF(ISNUMBER(Data!E19),ABS(Data!E19-Data!$D19),"")</f>
        <v>249973</v>
      </c>
      <c r="C17" s="9">
        <f>IF(ISNUMBER(Data!F19),ABS(Data!F19-Data!$D19),"")</f>
        <v>249993</v>
      </c>
      <c r="D17" s="21">
        <f>IF(ISNUMBER(Data!G19),ABS(Data!G19-Data!$D19),"")</f>
        <v>249994</v>
      </c>
      <c r="E17" s="21">
        <f>IF(ISNUMBER(Data!H19),ABS(Data!H19-Data!$D19),"")</f>
        <v>247500</v>
      </c>
      <c r="F17" s="21">
        <f>IF(ISNUMBER(Data!I19),ABS(Data!I19-Data!$D19),"")</f>
        <v>249997</v>
      </c>
      <c r="G17" s="21">
        <f>IF(ISNUMBER(Data!J19),ABS(Data!J19-Data!$D19),"")</f>
        <v>249989</v>
      </c>
      <c r="H17" s="21">
        <f>IF(ISNUMBER(Data!K19),ABS(Data!K19-Data!$D19),"")</f>
        <v>249985</v>
      </c>
      <c r="I17" s="21">
        <f>IF(ISNUMBER(Data!L19),ABS(Data!L19-Data!$D19),"")</f>
        <v>249990</v>
      </c>
      <c r="J17" s="21">
        <f>IF(ISNUMBER(Data!M19),ABS(Data!M19-Data!$D19),"")</f>
        <v>249998</v>
      </c>
      <c r="K17" s="21">
        <f>IF(ISNUMBER(Data!N19),ABS(Data!N19-Data!$D19),"")</f>
        <v>249967</v>
      </c>
      <c r="L17" s="21">
        <f>IF(ISNUMBER(Data!O19),ABS(Data!O19-Data!$D19),"")</f>
        <v>249969</v>
      </c>
      <c r="M17" s="21">
        <f>IF(ISNUMBER(Data!P19),ABS(Data!P19-Data!$D19),"")</f>
        <v>249334</v>
      </c>
      <c r="N17" s="21">
        <f>IF(ISNUMBER(Data!Q19),ABS(Data!Q19-Data!$D19),"")</f>
        <v>250000</v>
      </c>
      <c r="O17" s="21">
        <f>IF(ISNUMBER(Data!R19),ABS(Data!R19-Data!$D19),"")</f>
        <v>249993</v>
      </c>
      <c r="P17" s="21">
        <f>IF(ISNUMBER(Data!S19),ABS(Data!S19-Data!$D19),"")</f>
        <v>249972</v>
      </c>
      <c r="Q17" s="21">
        <f>IF(ISNUMBER(Data!T19),ABS(Data!T19-Data!$D19),"")</f>
        <v>242500</v>
      </c>
      <c r="R17" s="21">
        <f>IF(ISNUMBER(Data!U19),ABS(Data!U19-Data!$D19),"")</f>
        <v>242000</v>
      </c>
      <c r="S17" s="21">
        <f>IF(ISNUMBER(Data!V19),ABS(Data!V19-Data!$D19),"")</f>
        <v>249948</v>
      </c>
      <c r="T17" s="21">
        <f>IF(ISNUMBER(Data!W19),ABS(Data!W19-Data!$D19),"")</f>
        <v>150000</v>
      </c>
      <c r="U17" s="21">
        <f>IF(ISNUMBER(Data!X19),ABS(Data!X19-Data!$D19),"")</f>
        <v>249936</v>
      </c>
      <c r="V17" s="21">
        <f>IF(ISNUMBER(Data!Y19),ABS(Data!Y19-Data!$D19),"")</f>
        <v>249995</v>
      </c>
      <c r="W17" s="21">
        <f>IF(ISNUMBER(Data!Z19),ABS(Data!Z19-Data!$D19),"")</f>
        <v>249963</v>
      </c>
      <c r="X17" s="21">
        <f>IF(ISNUMBER(Data!AA19),ABS(Data!AA19-Data!$D19),"")</f>
        <v>249375</v>
      </c>
      <c r="Y17" s="21">
        <f>IF(ISNUMBER(Data!AB19),ABS(Data!AB19-Data!$D19),"")</f>
        <v>248987</v>
      </c>
      <c r="Z17" s="21">
        <f>IF(ISNUMBER(Data!AC19),ABS(Data!AC19-Data!$D19),"")</f>
        <v>249612</v>
      </c>
      <c r="AA17" s="21">
        <f>IF(ISNUMBER(Data!AD19),ABS(Data!AD19-Data!$D19),"")</f>
        <v>248300</v>
      </c>
      <c r="AB17" s="21">
        <f>IF(ISNUMBER(Data!AE19),ABS(Data!AE19-Data!$D19),"")</f>
        <v>249988</v>
      </c>
      <c r="AC17" s="21">
        <f>IF(ISNUMBER(Data!AF19),ABS(Data!AF19-Data!$D19),"")</f>
        <v>249988</v>
      </c>
      <c r="AD17" s="21">
        <f>IF(ISNUMBER(Data!AG19),ABS(Data!AG19-Data!$D19),"")</f>
        <v>249975</v>
      </c>
      <c r="AE17" s="21">
        <f>IF(ISNUMBER(Data!AH19),ABS(Data!AH19-Data!$D19),"")</f>
        <v>249979</v>
      </c>
      <c r="AF17" s="54">
        <f>IF(ISNUMBER(Data!AI19),ABS(Data!AI19-Data!$D19),"")</f>
        <v>249997</v>
      </c>
      <c r="AG17" s="2" t="str">
        <f>IF(ISNUMBER(Data!AJ18),ABS(Data!AJ18-Data!$D18),"")</f>
        <v/>
      </c>
      <c r="AH17" s="2" t="str">
        <f>IF(ISNUMBER(Data!AK18),ABS(Data!AK18-Data!$D18),"")</f>
        <v/>
      </c>
      <c r="AI17" s="2" t="str">
        <f>IF(ISNUMBER(Data!AL18),ABS(Data!AL18-Data!$D18),"")</f>
        <v/>
      </c>
      <c r="AJ17" s="2" t="str">
        <f>IF(ISNUMBER(Data!AM18),ABS(Data!AM18-Data!$D18),"")</f>
        <v/>
      </c>
      <c r="AK17" s="2" t="str">
        <f>IF(ISNUMBER(Data!AN18),ABS(Data!AN18-Data!$D18),"")</f>
        <v/>
      </c>
      <c r="AL17" s="2" t="str">
        <f>IF(ISNUMBER(Data!AO18),ABS(Data!AO18-Data!$D18),"")</f>
        <v/>
      </c>
      <c r="AM17" s="2" t="str">
        <f>IF(ISNUMBER(Data!AP18),ABS(Data!AP18-Data!$D18),"")</f>
        <v/>
      </c>
    </row>
    <row r="18" spans="1:39" x14ac:dyDescent="0.25">
      <c r="A18" s="24" t="s">
        <v>44</v>
      </c>
      <c r="B18" s="42">
        <f>IF(ISNUMBER(Data!E20),ABS(Data!E20-Data!$D20),"")</f>
        <v>21.4</v>
      </c>
      <c r="C18" s="9">
        <f>IF(ISNUMBER(Data!F20),ABS(Data!F20-Data!$D20),"")</f>
        <v>6.4</v>
      </c>
      <c r="D18" s="21">
        <f>IF(ISNUMBER(Data!G20),ABS(Data!G20-Data!$D20),"")</f>
        <v>5.4</v>
      </c>
      <c r="E18" s="21">
        <f>IF(ISNUMBER(Data!H20),ABS(Data!H20-Data!$D20),"")</f>
        <v>1.4</v>
      </c>
      <c r="F18" s="21">
        <f>IF(ISNUMBER(Data!I20),ABS(Data!I20-Data!$D20),"")</f>
        <v>40.4</v>
      </c>
      <c r="G18" s="21">
        <f>IF(ISNUMBER(Data!J20),ABS(Data!J20-Data!$D20),"")</f>
        <v>98.4</v>
      </c>
      <c r="H18" s="21">
        <f>IF(ISNUMBER(Data!K20),ABS(Data!K20-Data!$D20),"")</f>
        <v>66.400000000000006</v>
      </c>
      <c r="I18" s="21">
        <f>IF(ISNUMBER(Data!L20),ABS(Data!L20-Data!$D20),"")</f>
        <v>1.4</v>
      </c>
      <c r="J18" s="21">
        <f>IF(ISNUMBER(Data!M20),ABS(Data!M20-Data!$D20),"")</f>
        <v>0.20000000000000018</v>
      </c>
      <c r="K18" s="21">
        <f>IF(ISNUMBER(Data!N20),ABS(Data!N20-Data!$D20),"")</f>
        <v>0.39999999999999991</v>
      </c>
      <c r="L18" s="21">
        <f>IF(ISNUMBER(Data!O20),ABS(Data!O20-Data!$D20),"")</f>
        <v>16.399999999999999</v>
      </c>
      <c r="M18" s="21">
        <f>IF(ISNUMBER(Data!P20),ABS(Data!P20-Data!$D20),"")</f>
        <v>12.4</v>
      </c>
      <c r="N18" s="21">
        <f>IF(ISNUMBER(Data!Q20),ABS(Data!Q20-Data!$D20),"")</f>
        <v>40.4</v>
      </c>
      <c r="O18" s="21">
        <f>IF(ISNUMBER(Data!R20),ABS(Data!R20-Data!$D20),"")</f>
        <v>798.4</v>
      </c>
      <c r="P18" s="21">
        <f>IF(ISNUMBER(Data!S20),ABS(Data!S20-Data!$D20),"")</f>
        <v>4.4000000000000004</v>
      </c>
      <c r="Q18" s="21">
        <f>IF(ISNUMBER(Data!T20),ABS(Data!T20-Data!$D20),"")</f>
        <v>3.4</v>
      </c>
      <c r="R18" s="21">
        <f>IF(ISNUMBER(Data!U20),ABS(Data!U20-Data!$D20),"")</f>
        <v>3.4</v>
      </c>
      <c r="S18" s="21">
        <f>IF(ISNUMBER(Data!V20),ABS(Data!V20-Data!$D20),"")</f>
        <v>2.4</v>
      </c>
      <c r="T18" s="21">
        <f>IF(ISNUMBER(Data!W20),ABS(Data!W20-Data!$D20),"")</f>
        <v>51.6</v>
      </c>
      <c r="U18" s="21">
        <f>IF(ISNUMBER(Data!X20),ABS(Data!X20-Data!$D20),"")</f>
        <v>7998.4</v>
      </c>
      <c r="V18" s="21">
        <f>IF(ISNUMBER(Data!Y20),ABS(Data!Y20-Data!$D20),"")</f>
        <v>2.4</v>
      </c>
      <c r="W18" s="21">
        <f>IF(ISNUMBER(Data!Z20),ABS(Data!Z20-Data!$D20),"")</f>
        <v>4.4000000000000004</v>
      </c>
      <c r="X18" s="21">
        <f>IF(ISNUMBER(Data!AA20),ABS(Data!AA20-Data!$D20),"")</f>
        <v>0.5</v>
      </c>
      <c r="Y18" s="21">
        <f>IF(ISNUMBER(Data!AB20),ABS(Data!AB20-Data!$D20),"")</f>
        <v>1.4</v>
      </c>
      <c r="Z18" s="21">
        <f>IF(ISNUMBER(Data!AC20),ABS(Data!AC20-Data!$D20),"")</f>
        <v>3.9999999999999996</v>
      </c>
      <c r="AA18" s="21">
        <f>IF(ISNUMBER(Data!AD20),ABS(Data!AD20-Data!$D20),"")</f>
        <v>3.4</v>
      </c>
      <c r="AB18" s="21">
        <f>IF(ISNUMBER(Data!AE20),ABS(Data!AE20-Data!$D20),"")</f>
        <v>18.399999999999999</v>
      </c>
      <c r="AC18" s="21">
        <f>IF(ISNUMBER(Data!AF20),ABS(Data!AF20-Data!$D20),"")</f>
        <v>5.4</v>
      </c>
      <c r="AD18" s="21">
        <f>IF(ISNUMBER(Data!AG20),ABS(Data!AG20-Data!$D20),"")</f>
        <v>1.4</v>
      </c>
      <c r="AE18" s="21">
        <f>IF(ISNUMBER(Data!AH20),ABS(Data!AH20-Data!$D20),"")</f>
        <v>363.4</v>
      </c>
      <c r="AF18" s="54">
        <f>IF(ISNUMBER(Data!AI20),ABS(Data!AI20-Data!$D20),"")</f>
        <v>66.400000000000006</v>
      </c>
      <c r="AG18" s="2" t="str">
        <f>IF(ISNUMBER(Data!AJ19),ABS(Data!AJ19-Data!$D19),"")</f>
        <v/>
      </c>
      <c r="AH18" s="2" t="str">
        <f>IF(ISNUMBER(Data!AK19),ABS(Data!AK19-Data!$D19),"")</f>
        <v/>
      </c>
      <c r="AI18" s="2" t="str">
        <f>IF(ISNUMBER(Data!AL19),ABS(Data!AL19-Data!$D19),"")</f>
        <v/>
      </c>
      <c r="AJ18" s="2" t="str">
        <f>IF(ISNUMBER(Data!AM19),ABS(Data!AM19-Data!$D19),"")</f>
        <v/>
      </c>
      <c r="AK18" s="2" t="str">
        <f>IF(ISNUMBER(Data!AN19),ABS(Data!AN19-Data!$D19),"")</f>
        <v/>
      </c>
      <c r="AL18" s="2" t="str">
        <f>IF(ISNUMBER(Data!AO19),ABS(Data!AO19-Data!$D19),"")</f>
        <v/>
      </c>
      <c r="AM18" s="2" t="str">
        <f>IF(ISNUMBER(Data!AP19),ABS(Data!AP19-Data!$D19),"")</f>
        <v/>
      </c>
    </row>
    <row r="19" spans="1:39" x14ac:dyDescent="0.25">
      <c r="A19" s="24" t="s">
        <v>45</v>
      </c>
      <c r="B19" s="42">
        <f>IF(ISNUMBER(Data!E21),ABS(Data!E21-Data!$D21),"")</f>
        <v>552</v>
      </c>
      <c r="C19" s="9">
        <f>IF(ISNUMBER(Data!F21),ABS(Data!F21-Data!$D21),"")</f>
        <v>46.5</v>
      </c>
      <c r="D19" s="21">
        <f>IF(ISNUMBER(Data!G21),ABS(Data!G21-Data!$D21),"")</f>
        <v>148</v>
      </c>
      <c r="E19" s="21">
        <f>IF(ISNUMBER(Data!H21),ABS(Data!H21-Data!$D21),"")</f>
        <v>2</v>
      </c>
      <c r="F19" s="21">
        <f>IF(ISNUMBER(Data!I21),ABS(Data!I21-Data!$D21),"")</f>
        <v>31</v>
      </c>
      <c r="G19" s="21">
        <f>IF(ISNUMBER(Data!J21),ABS(Data!J21-Data!$D21),"")</f>
        <v>152</v>
      </c>
      <c r="H19" s="21">
        <f>IF(ISNUMBER(Data!K21),ABS(Data!K21-Data!$D21),"")</f>
        <v>45</v>
      </c>
      <c r="I19" s="21">
        <f>IF(ISNUMBER(Data!L21),ABS(Data!L21-Data!$D21),"")</f>
        <v>12</v>
      </c>
      <c r="J19" s="21">
        <f>IF(ISNUMBER(Data!M21),ABS(Data!M21-Data!$D21),"")</f>
        <v>102</v>
      </c>
      <c r="K19" s="21">
        <f>IF(ISNUMBER(Data!N21),ABS(Data!N21-Data!$D21),"")</f>
        <v>52</v>
      </c>
      <c r="L19" s="21">
        <f>IF(ISNUMBER(Data!O21),ABS(Data!O21-Data!$D21),"")</f>
        <v>43</v>
      </c>
      <c r="M19" s="21">
        <f>IF(ISNUMBER(Data!P21),ABS(Data!P21-Data!$D21),"")</f>
        <v>24</v>
      </c>
      <c r="N19" s="21">
        <f>IF(ISNUMBER(Data!Q21),ABS(Data!Q21-Data!$D21),"")</f>
        <v>18</v>
      </c>
      <c r="O19" s="21">
        <f>IF(ISNUMBER(Data!R21),ABS(Data!R21-Data!$D21),"")</f>
        <v>8</v>
      </c>
      <c r="P19" s="21">
        <f>IF(ISNUMBER(Data!S21),ABS(Data!S21-Data!$D21),"")</f>
        <v>112</v>
      </c>
      <c r="Q19" s="21">
        <f>IF(ISNUMBER(Data!T21),ABS(Data!T21-Data!$D21),"")</f>
        <v>18</v>
      </c>
      <c r="R19" s="21">
        <f>IF(ISNUMBER(Data!U21),ABS(Data!U21-Data!$D21),"")</f>
        <v>16</v>
      </c>
      <c r="S19" s="21">
        <f>IF(ISNUMBER(Data!V21),ABS(Data!V21-Data!$D21),"")</f>
        <v>4</v>
      </c>
      <c r="T19" s="21">
        <f>IF(ISNUMBER(Data!W21),ABS(Data!W21-Data!$D21),"")</f>
        <v>38</v>
      </c>
      <c r="U19" s="21">
        <f>IF(ISNUMBER(Data!X21),ABS(Data!X21-Data!$D21),"")</f>
        <v>52</v>
      </c>
      <c r="V19" s="21">
        <f>IF(ISNUMBER(Data!Y21),ABS(Data!Y21-Data!$D21),"")</f>
        <v>45</v>
      </c>
      <c r="W19" s="21">
        <f>IF(ISNUMBER(Data!Z21),ABS(Data!Z21-Data!$D21),"")</f>
        <v>44</v>
      </c>
      <c r="X19" s="21">
        <f>IF(ISNUMBER(Data!AA21),ABS(Data!AA21-Data!$D21),"")</f>
        <v>47</v>
      </c>
      <c r="Y19" s="21">
        <f>IF(ISNUMBER(Data!AB21),ABS(Data!AB21-Data!$D21),"")</f>
        <v>47.5</v>
      </c>
      <c r="Z19" s="21">
        <f>IF(ISNUMBER(Data!AC21),ABS(Data!AC21-Data!$D21),"")</f>
        <v>33</v>
      </c>
      <c r="AA19" s="21">
        <f>IF(ISNUMBER(Data!AD21),ABS(Data!AD21-Data!$D21),"")</f>
        <v>47</v>
      </c>
      <c r="AB19" s="21">
        <f>IF(ISNUMBER(Data!AE21),ABS(Data!AE21-Data!$D21),"")</f>
        <v>47</v>
      </c>
      <c r="AC19" s="21">
        <f>IF(ISNUMBER(Data!AF21),ABS(Data!AF21-Data!$D21),"")</f>
        <v>46</v>
      </c>
      <c r="AD19" s="21">
        <f>IF(ISNUMBER(Data!AG21),ABS(Data!AG21-Data!$D21),"")</f>
        <v>45</v>
      </c>
      <c r="AE19" s="21">
        <f>IF(ISNUMBER(Data!AH21),ABS(Data!AH21-Data!$D21),"")</f>
        <v>35</v>
      </c>
      <c r="AF19" s="54">
        <f>IF(ISNUMBER(Data!AI21),ABS(Data!AI21-Data!$D21),"")</f>
        <v>44</v>
      </c>
      <c r="AG19" s="2" t="str">
        <f>IF(ISNUMBER(Data!AJ20),ABS(Data!AJ20-Data!$D20),"")</f>
        <v/>
      </c>
      <c r="AH19" s="2" t="str">
        <f>IF(ISNUMBER(Data!AK20),ABS(Data!AK20-Data!$D20),"")</f>
        <v/>
      </c>
      <c r="AI19" s="2" t="str">
        <f>IF(ISNUMBER(Data!AL20),ABS(Data!AL20-Data!$D20),"")</f>
        <v/>
      </c>
      <c r="AJ19" s="2" t="str">
        <f>IF(ISNUMBER(Data!AM20),ABS(Data!AM20-Data!$D20),"")</f>
        <v/>
      </c>
      <c r="AK19" s="2" t="str">
        <f>IF(ISNUMBER(Data!AN20),ABS(Data!AN20-Data!$D20),"")</f>
        <v/>
      </c>
      <c r="AL19" s="2" t="str">
        <f>IF(ISNUMBER(Data!AO20),ABS(Data!AO20-Data!$D20),"")</f>
        <v/>
      </c>
      <c r="AM19" s="2" t="str">
        <f>IF(ISNUMBER(Data!AP20),ABS(Data!AP20-Data!$D20),"")</f>
        <v/>
      </c>
    </row>
    <row r="20" spans="1:39" x14ac:dyDescent="0.25">
      <c r="A20" s="24" t="s">
        <v>46</v>
      </c>
      <c r="B20" s="42">
        <f>IF(ISNUMBER(Data!E22),ABS(Data!E22-Data!$D22),"")</f>
        <v>0</v>
      </c>
      <c r="C20" s="9" t="str">
        <f>IF(ISNUMBER(Data!F22),ABS(Data!F22-Data!$D22),"")</f>
        <v/>
      </c>
      <c r="D20" s="21">
        <f>IF(ISNUMBER(Data!G22),ABS(Data!G22-Data!$D22),"")</f>
        <v>5040</v>
      </c>
      <c r="E20" s="21">
        <f>IF(ISNUMBER(Data!H22),ABS(Data!H22-Data!$D22),"")</f>
        <v>1890</v>
      </c>
      <c r="F20" s="21">
        <f>IF(ISNUMBER(Data!I22),ABS(Data!I22-Data!$D22),"")</f>
        <v>0</v>
      </c>
      <c r="G20" s="21" t="str">
        <f>IF(ISNUMBER(Data!J22),ABS(Data!J22-Data!$D22),"")</f>
        <v/>
      </c>
      <c r="H20" s="21">
        <f>IF(ISNUMBER(Data!K22),ABS(Data!K22-Data!$D22),"")</f>
        <v>2462</v>
      </c>
      <c r="I20" s="21">
        <f>IF(ISNUMBER(Data!L22),ABS(Data!L22-Data!$D22),"")</f>
        <v>360360</v>
      </c>
      <c r="J20" s="21">
        <f>IF(ISNUMBER(Data!M22),ABS(Data!M22-Data!$D22),"")</f>
        <v>2448</v>
      </c>
      <c r="K20" s="21">
        <f>IF(ISNUMBER(Data!N22),ABS(Data!N22-Data!$D22),"")</f>
        <v>0</v>
      </c>
      <c r="L20" s="21">
        <f>IF(ISNUMBER(Data!O22),ABS(Data!O22-Data!$D22),"")</f>
        <v>1512</v>
      </c>
      <c r="M20" s="21">
        <f>IF(ISNUMBER(Data!P22),ABS(Data!P22-Data!$D22),"")</f>
        <v>0</v>
      </c>
      <c r="N20" s="21">
        <f>IF(ISNUMBER(Data!Q22),ABS(Data!Q22-Data!$D22),"")</f>
        <v>0</v>
      </c>
      <c r="O20" s="21">
        <f>IF(ISNUMBER(Data!R22),ABS(Data!R22-Data!$D22),"")</f>
        <v>2520</v>
      </c>
      <c r="P20" s="21">
        <f>IF(ISNUMBER(Data!S22),ABS(Data!S22-Data!$D22),"")</f>
        <v>1280</v>
      </c>
      <c r="Q20" s="21">
        <f>IF(ISNUMBER(Data!T22),ABS(Data!T22-Data!$D22),"")</f>
        <v>630</v>
      </c>
      <c r="R20" s="21">
        <f>IF(ISNUMBER(Data!U22),ABS(Data!U22-Data!$D22),"")</f>
        <v>2520</v>
      </c>
      <c r="S20" s="21">
        <f>IF(ISNUMBER(Data!V22),ABS(Data!V22-Data!$D22),"")</f>
        <v>2517</v>
      </c>
      <c r="T20" s="21" t="str">
        <f>IF(ISNUMBER(Data!W22),ABS(Data!W22-Data!$D22),"")</f>
        <v/>
      </c>
      <c r="U20" s="21">
        <f>IF(ISNUMBER(Data!X22),ABS(Data!X22-Data!$D22),"")</f>
        <v>0</v>
      </c>
      <c r="V20" s="21">
        <f>IF(ISNUMBER(Data!Y22),ABS(Data!Y22-Data!$D22),"")</f>
        <v>2430</v>
      </c>
      <c r="W20" s="21">
        <f>IF(ISNUMBER(Data!Z22),ABS(Data!Z22-Data!$D22),"")</f>
        <v>0</v>
      </c>
      <c r="X20" s="21">
        <f>IF(ISNUMBER(Data!AA22),ABS(Data!AA22-Data!$D22),"")</f>
        <v>2392</v>
      </c>
      <c r="Y20" s="21" t="str">
        <f>IF(ISNUMBER(Data!AB22),ABS(Data!AB22-Data!$D22),"")</f>
        <v/>
      </c>
      <c r="Z20" s="21">
        <f>IF(ISNUMBER(Data!AC22),ABS(Data!AC22-Data!$D22),"")</f>
        <v>20</v>
      </c>
      <c r="AA20" s="21">
        <f>IF(ISNUMBER(Data!AD22),ABS(Data!AD22-Data!$D22),"")</f>
        <v>2395</v>
      </c>
      <c r="AB20" s="21">
        <f>IF(ISNUMBER(Data!AE22),ABS(Data!AE22-Data!$D22),"")</f>
        <v>1E+100</v>
      </c>
      <c r="AC20" s="21">
        <f>IF(ISNUMBER(Data!AF22),ABS(Data!AF22-Data!$D22),"")</f>
        <v>2382</v>
      </c>
      <c r="AD20" s="21">
        <f>IF(ISNUMBER(Data!AG22),ABS(Data!AG22-Data!$D22),"")</f>
        <v>0</v>
      </c>
      <c r="AE20" s="21">
        <f>IF(ISNUMBER(Data!AH22),ABS(Data!AH22-Data!$D22),"")</f>
        <v>360360</v>
      </c>
      <c r="AF20" s="54">
        <f>IF(ISNUMBER(Data!AI22),ABS(Data!AI22-Data!$D22),"")</f>
        <v>2434</v>
      </c>
      <c r="AG20" s="2" t="str">
        <f>IF(ISNUMBER(Data!AJ21),ABS(Data!AJ21-Data!$D21),"")</f>
        <v/>
      </c>
      <c r="AH20" s="2" t="str">
        <f>IF(ISNUMBER(Data!AK21),ABS(Data!AK21-Data!$D21),"")</f>
        <v/>
      </c>
      <c r="AI20" s="2" t="str">
        <f>IF(ISNUMBER(Data!AL21),ABS(Data!AL21-Data!$D21),"")</f>
        <v/>
      </c>
      <c r="AJ20" s="2" t="str">
        <f>IF(ISNUMBER(Data!AM21),ABS(Data!AM21-Data!$D21),"")</f>
        <v/>
      </c>
      <c r="AK20" s="2" t="str">
        <f>IF(ISNUMBER(Data!AN21),ABS(Data!AN21-Data!$D21),"")</f>
        <v/>
      </c>
      <c r="AL20" s="2" t="str">
        <f>IF(ISNUMBER(Data!AO21),ABS(Data!AO21-Data!$D21),"")</f>
        <v/>
      </c>
      <c r="AM20" s="2" t="str">
        <f>IF(ISNUMBER(Data!AP21),ABS(Data!AP21-Data!$D21),"")</f>
        <v/>
      </c>
    </row>
    <row r="21" spans="1:39" x14ac:dyDescent="0.25">
      <c r="A21" s="24" t="s">
        <v>47</v>
      </c>
      <c r="B21" s="42">
        <f>IF(ISNUMBER(Data!E23),ABS(Data!E23-Data!$D23),"")</f>
        <v>2000</v>
      </c>
      <c r="C21" s="9">
        <f>IF(ISNUMBER(Data!F23),ABS(Data!F23-Data!$D23),"")</f>
        <v>96000</v>
      </c>
      <c r="D21" s="21">
        <f>IF(ISNUMBER(Data!G23),ABS(Data!G23-Data!$D23),"")</f>
        <v>3895</v>
      </c>
      <c r="E21" s="21">
        <f>IF(ISNUMBER(Data!H23),ABS(Data!H23-Data!$D23),"")</f>
        <v>2000</v>
      </c>
      <c r="F21" s="21">
        <f>IF(ISNUMBER(Data!I23),ABS(Data!I23-Data!$D23),"")</f>
        <v>3911</v>
      </c>
      <c r="G21" s="21">
        <f>IF(ISNUMBER(Data!J23),ABS(Data!J23-Data!$D23),"")</f>
        <v>1000</v>
      </c>
      <c r="H21" s="21">
        <f>IF(ISNUMBER(Data!K23),ABS(Data!K23-Data!$D23),"")</f>
        <v>3850</v>
      </c>
      <c r="I21" s="21">
        <f>IF(ISNUMBER(Data!L23),ABS(Data!L23-Data!$D23),"")</f>
        <v>3850</v>
      </c>
      <c r="J21" s="21">
        <f>IF(ISNUMBER(Data!M23),ABS(Data!M23-Data!$D23),"")</f>
        <v>600</v>
      </c>
      <c r="K21" s="21">
        <f>IF(ISNUMBER(Data!N23),ABS(Data!N23-Data!$D23),"")</f>
        <v>3993</v>
      </c>
      <c r="L21" s="21">
        <f>IF(ISNUMBER(Data!O23),ABS(Data!O23-Data!$D23),"")</f>
        <v>3087</v>
      </c>
      <c r="M21" s="21">
        <f>IF(ISNUMBER(Data!P23),ABS(Data!P23-Data!$D23),"")</f>
        <v>3807</v>
      </c>
      <c r="N21" s="21">
        <f>IF(ISNUMBER(Data!Q23),ABS(Data!Q23-Data!$D23),"")</f>
        <v>246000</v>
      </c>
      <c r="O21" s="21">
        <f>IF(ISNUMBER(Data!R23),ABS(Data!R23-Data!$D23),"")</f>
        <v>3777</v>
      </c>
      <c r="P21" s="21">
        <f>IF(ISNUMBER(Data!S23),ABS(Data!S23-Data!$D23),"")</f>
        <v>3200</v>
      </c>
      <c r="Q21" s="21">
        <f>IF(ISNUMBER(Data!T23),ABS(Data!T23-Data!$D23),"")</f>
        <v>3000</v>
      </c>
      <c r="R21" s="21">
        <f>IF(ISNUMBER(Data!U23),ABS(Data!U23-Data!$D23),"")</f>
        <v>3280</v>
      </c>
      <c r="S21" s="21">
        <f>IF(ISNUMBER(Data!V23),ABS(Data!V23-Data!$D23),"")</f>
        <v>48000</v>
      </c>
      <c r="T21" s="21">
        <f>IF(ISNUMBER(Data!W23),ABS(Data!W23-Data!$D23),"")</f>
        <v>3200</v>
      </c>
      <c r="U21" s="21">
        <f>IF(ISNUMBER(Data!X23),ABS(Data!X23-Data!$D23),"")</f>
        <v>142981</v>
      </c>
      <c r="V21" s="21">
        <f>IF(ISNUMBER(Data!Y23),ABS(Data!Y23-Data!$D23),"")</f>
        <v>296000</v>
      </c>
      <c r="W21" s="21">
        <f>IF(ISNUMBER(Data!Z23),ABS(Data!Z23-Data!$D23),"")</f>
        <v>3743</v>
      </c>
      <c r="X21" s="21">
        <f>IF(ISNUMBER(Data!AA23),ABS(Data!AA23-Data!$D23),"")</f>
        <v>3920</v>
      </c>
      <c r="Y21" s="21">
        <f>IF(ISNUMBER(Data!AB23),ABS(Data!AB23-Data!$D23),"")</f>
        <v>3080</v>
      </c>
      <c r="Z21" s="21">
        <f>IF(ISNUMBER(Data!AC23),ABS(Data!AC23-Data!$D23),"")</f>
        <v>3976</v>
      </c>
      <c r="AA21" s="21">
        <f>IF(ISNUMBER(Data!AD23),ABS(Data!AD23-Data!$D23),"")</f>
        <v>3000</v>
      </c>
      <c r="AB21" s="21">
        <f>IF(ISNUMBER(Data!AE23),ABS(Data!AE23-Data!$D23),"")</f>
        <v>6000</v>
      </c>
      <c r="AC21" s="21">
        <f>IF(ISNUMBER(Data!AF23),ABS(Data!AF23-Data!$D23),"")</f>
        <v>2200</v>
      </c>
      <c r="AD21" s="21">
        <f>IF(ISNUMBER(Data!AG23),ABS(Data!AG23-Data!$D23),"")</f>
        <v>16000</v>
      </c>
      <c r="AE21" s="21">
        <f>IF(ISNUMBER(Data!AH23),ABS(Data!AH23-Data!$D23),"")</f>
        <v>3599</v>
      </c>
      <c r="AF21" s="54">
        <f>IF(ISNUMBER(Data!AI23),ABS(Data!AI23-Data!$D23),"")</f>
        <v>3900</v>
      </c>
      <c r="AG21" s="2" t="str">
        <f>IF(ISNUMBER(Data!AJ22),ABS(Data!AJ22-Data!$D22),"")</f>
        <v/>
      </c>
      <c r="AH21" s="2" t="str">
        <f>IF(ISNUMBER(Data!AK22),ABS(Data!AK22-Data!$D22),"")</f>
        <v/>
      </c>
      <c r="AI21" s="2" t="str">
        <f>IF(ISNUMBER(Data!AL22),ABS(Data!AL22-Data!$D22),"")</f>
        <v/>
      </c>
      <c r="AJ21" s="2" t="str">
        <f>IF(ISNUMBER(Data!AM22),ABS(Data!AM22-Data!$D22),"")</f>
        <v/>
      </c>
      <c r="AK21" s="2" t="str">
        <f>IF(ISNUMBER(Data!AN22),ABS(Data!AN22-Data!$D22),"")</f>
        <v/>
      </c>
      <c r="AL21" s="2" t="str">
        <f>IF(ISNUMBER(Data!AO22),ABS(Data!AO22-Data!$D22),"")</f>
        <v/>
      </c>
      <c r="AM21" s="2" t="str">
        <f>IF(ISNUMBER(Data!AP22),ABS(Data!AP22-Data!$D22),"")</f>
        <v/>
      </c>
    </row>
    <row r="22" spans="1:39" x14ac:dyDescent="0.25">
      <c r="A22" s="24" t="s">
        <v>48</v>
      </c>
      <c r="B22" s="42">
        <f>IF(ISNUMBER(Data!E24),ABS(Data!E24-Data!$D24),"")</f>
        <v>21</v>
      </c>
      <c r="C22" s="9">
        <f>IF(ISNUMBER(Data!F24),ABS(Data!F24-Data!$D24),"")</f>
        <v>0</v>
      </c>
      <c r="D22" s="21">
        <f>IF(ISNUMBER(Data!G24),ABS(Data!G24-Data!$D24),"")</f>
        <v>59.3</v>
      </c>
      <c r="E22" s="21">
        <f>IF(ISNUMBER(Data!H24),ABS(Data!H24-Data!$D24),"")</f>
        <v>972</v>
      </c>
      <c r="F22" s="21">
        <f>IF(ISNUMBER(Data!I24),ABS(Data!I24-Data!$D24),"")</f>
        <v>1965</v>
      </c>
      <c r="G22" s="21">
        <f>IF(ISNUMBER(Data!J24),ABS(Data!J24-Data!$D24),"")</f>
        <v>27.997</v>
      </c>
      <c r="H22" s="21">
        <f>IF(ISNUMBER(Data!K24),ABS(Data!K24-Data!$D24),"")</f>
        <v>24</v>
      </c>
      <c r="I22" s="21">
        <f>IF(ISNUMBER(Data!L24),ABS(Data!L24-Data!$D24),"")</f>
        <v>25</v>
      </c>
      <c r="J22" s="21">
        <f>IF(ISNUMBER(Data!M24),ABS(Data!M24-Data!$D24),"")</f>
        <v>5</v>
      </c>
      <c r="K22" s="21">
        <f>IF(ISNUMBER(Data!N24),ABS(Data!N24-Data!$D24),"")</f>
        <v>20</v>
      </c>
      <c r="L22" s="21">
        <f>IF(ISNUMBER(Data!O24),ABS(Data!O24-Data!$D24),"")</f>
        <v>27.247</v>
      </c>
      <c r="M22" s="21">
        <f>IF(ISNUMBER(Data!P24),ABS(Data!P24-Data!$D24),"")</f>
        <v>41</v>
      </c>
      <c r="N22" s="21">
        <f>IF(ISNUMBER(Data!Q24),ABS(Data!Q24-Data!$D24),"")</f>
        <v>27.99</v>
      </c>
      <c r="O22" s="21">
        <f>IF(ISNUMBER(Data!R24),ABS(Data!R24-Data!$D24),"")</f>
        <v>18</v>
      </c>
      <c r="P22" s="21">
        <f>IF(ISNUMBER(Data!S24),ABS(Data!S24-Data!$D24),"")</f>
        <v>26.2</v>
      </c>
      <c r="Q22" s="21">
        <f>IF(ISNUMBER(Data!T24),ABS(Data!T24-Data!$D24),"")</f>
        <v>25</v>
      </c>
      <c r="R22" s="21">
        <f>IF(ISNUMBER(Data!U24),ABS(Data!U24-Data!$D24),"")</f>
        <v>26.64</v>
      </c>
      <c r="S22" s="21">
        <f>IF(ISNUMBER(Data!V24),ABS(Data!V24-Data!$D24),"")</f>
        <v>4972</v>
      </c>
      <c r="T22" s="21">
        <f>IF(ISNUMBER(Data!W24),ABS(Data!W24-Data!$D24),"")</f>
        <v>25</v>
      </c>
      <c r="U22" s="21">
        <f>IF(ISNUMBER(Data!X24),ABS(Data!X24-Data!$D24),"")</f>
        <v>22</v>
      </c>
      <c r="V22" s="21">
        <f>IF(ISNUMBER(Data!Y24),ABS(Data!Y24-Data!$D24),"")</f>
        <v>18</v>
      </c>
      <c r="W22" s="21">
        <f>IF(ISNUMBER(Data!Z24),ABS(Data!Z24-Data!$D24),"")</f>
        <v>14</v>
      </c>
      <c r="X22" s="21">
        <f>IF(ISNUMBER(Data!AA24),ABS(Data!AA24-Data!$D24),"")</f>
        <v>14</v>
      </c>
      <c r="Y22" s="21">
        <f>IF(ISNUMBER(Data!AB24),ABS(Data!AB24-Data!$D24),"")</f>
        <v>23</v>
      </c>
      <c r="Z22" s="21">
        <f>IF(ISNUMBER(Data!AC24),ABS(Data!AC24-Data!$D24),"")</f>
        <v>20</v>
      </c>
      <c r="AA22" s="21">
        <f>IF(ISNUMBER(Data!AD24),ABS(Data!AD24-Data!$D24),"")</f>
        <v>27</v>
      </c>
      <c r="AB22" s="21">
        <f>IF(ISNUMBER(Data!AE24),ABS(Data!AE24-Data!$D24),"")</f>
        <v>1972</v>
      </c>
      <c r="AC22" s="21">
        <f>IF(ISNUMBER(Data!AF24),ABS(Data!AF24-Data!$D24),"")</f>
        <v>23</v>
      </c>
      <c r="AD22" s="21">
        <f>IF(ISNUMBER(Data!AG24),ABS(Data!AG24-Data!$D24),"")</f>
        <v>972</v>
      </c>
      <c r="AE22" s="21">
        <f>IF(ISNUMBER(Data!AH24),ABS(Data!AH24-Data!$D24),"")</f>
        <v>16</v>
      </c>
      <c r="AF22" s="54">
        <f>IF(ISNUMBER(Data!AI24),ABS(Data!AI24-Data!$D24),"")</f>
        <v>24</v>
      </c>
      <c r="AG22" s="2" t="str">
        <f>IF(ISNUMBER(Data!AJ34),ABS(Data!AJ34-Data!$D34),"")</f>
        <v/>
      </c>
      <c r="AH22" s="2" t="str">
        <f>IF(ISNUMBER(Data!AK34),ABS(Data!AK34-Data!$D34),"")</f>
        <v/>
      </c>
      <c r="AI22" s="2" t="str">
        <f>IF(ISNUMBER(Data!AL34),ABS(Data!AL34-Data!$D34),"")</f>
        <v/>
      </c>
      <c r="AJ22" s="2" t="str">
        <f>IF(ISNUMBER(Data!AM34),ABS(Data!AM34-Data!$D34),"")</f>
        <v/>
      </c>
      <c r="AK22" s="2" t="str">
        <f>IF(ISNUMBER(Data!AN34),ABS(Data!AN34-Data!$D34),"")</f>
        <v/>
      </c>
      <c r="AL22" s="2" t="str">
        <f>IF(ISNUMBER(Data!AO34),ABS(Data!AO34-Data!$D34),"")</f>
        <v/>
      </c>
      <c r="AM22" s="2" t="str">
        <f>IF(ISNUMBER(Data!AP34),ABS(Data!AP34-Data!$D34),"")</f>
        <v/>
      </c>
    </row>
    <row r="23" spans="1:39" x14ac:dyDescent="0.25">
      <c r="A23" s="24" t="s">
        <v>49</v>
      </c>
      <c r="B23" s="42">
        <f>IF(ISNUMBER(Data!E25),ABS(Data!E25-Data!$D25),"")</f>
        <v>7</v>
      </c>
      <c r="C23" s="9">
        <f>IF(ISNUMBER(Data!F25),ABS(Data!F25-Data!$D25),"")</f>
        <v>8999990</v>
      </c>
      <c r="D23" s="21">
        <f>IF(ISNUMBER(Data!G25),ABS(Data!G25-Data!$D25),"")</f>
        <v>3</v>
      </c>
      <c r="E23" s="21">
        <f>IF(ISNUMBER(Data!H25),ABS(Data!H25-Data!$D25),"")</f>
        <v>10</v>
      </c>
      <c r="F23" s="21">
        <f>IF(ISNUMBER(Data!I25),ABS(Data!I25-Data!$D25),"")</f>
        <v>79</v>
      </c>
      <c r="G23" s="21">
        <f>IF(ISNUMBER(Data!J25),ABS(Data!J25-Data!$D25),"")</f>
        <v>9</v>
      </c>
      <c r="H23" s="21">
        <f>IF(ISNUMBER(Data!K25),ABS(Data!K25-Data!$D25),"")</f>
        <v>5</v>
      </c>
      <c r="I23" s="21">
        <f>IF(ISNUMBER(Data!L25),ABS(Data!L25-Data!$D25),"")</f>
        <v>0</v>
      </c>
      <c r="J23" s="21">
        <f>IF(ISNUMBER(Data!M25),ABS(Data!M25-Data!$D25),"")</f>
        <v>190</v>
      </c>
      <c r="K23" s="21">
        <f>IF(ISNUMBER(Data!N25),ABS(Data!N25-Data!$D25),"")</f>
        <v>10</v>
      </c>
      <c r="L23" s="21">
        <f>IF(ISNUMBER(Data!O25),ABS(Data!O25-Data!$D25),"")</f>
        <v>4990</v>
      </c>
      <c r="M23" s="21">
        <f>IF(ISNUMBER(Data!P25),ABS(Data!P25-Data!$D25),"")</f>
        <v>5.8</v>
      </c>
      <c r="N23" s="21">
        <f>IF(ISNUMBER(Data!Q25),ABS(Data!Q25-Data!$D25),"")</f>
        <v>8.5</v>
      </c>
      <c r="O23" s="21">
        <f>IF(ISNUMBER(Data!R25),ABS(Data!R25-Data!$D25),"")</f>
        <v>490</v>
      </c>
      <c r="P23" s="21">
        <f>IF(ISNUMBER(Data!S25),ABS(Data!S25-Data!$D25),"")</f>
        <v>1.4000000000000004</v>
      </c>
      <c r="Q23" s="21">
        <f>IF(ISNUMBER(Data!T25),ABS(Data!T25-Data!$D25),"")</f>
        <v>52</v>
      </c>
      <c r="R23" s="21">
        <f>IF(ISNUMBER(Data!U25),ABS(Data!U25-Data!$D25),"")</f>
        <v>62</v>
      </c>
      <c r="S23" s="21">
        <f>IF(ISNUMBER(Data!V25),ABS(Data!V25-Data!$D25),"")</f>
        <v>8.5</v>
      </c>
      <c r="T23" s="21">
        <f>IF(ISNUMBER(Data!W25),ABS(Data!W25-Data!$D25),"")</f>
        <v>240</v>
      </c>
      <c r="U23" s="21">
        <f>IF(ISNUMBER(Data!X25),ABS(Data!X25-Data!$D25),"")</f>
        <v>90</v>
      </c>
      <c r="V23" s="21">
        <f>IF(ISNUMBER(Data!Y25),ABS(Data!Y25-Data!$D25),"")</f>
        <v>999</v>
      </c>
      <c r="W23" s="21">
        <f>IF(ISNUMBER(Data!Z25),ABS(Data!Z25-Data!$D25),"")</f>
        <v>127</v>
      </c>
      <c r="X23" s="21">
        <f>IF(ISNUMBER(Data!AA25),ABS(Data!AA25-Data!$D25),"")</f>
        <v>5</v>
      </c>
      <c r="Y23" s="21">
        <f>IF(ISNUMBER(Data!AB25),ABS(Data!AB25-Data!$D25),"")</f>
        <v>7</v>
      </c>
      <c r="Z23" s="21">
        <f>IF(ISNUMBER(Data!AC25),ABS(Data!AC25-Data!$D25),"")</f>
        <v>290</v>
      </c>
      <c r="AA23" s="21">
        <f>IF(ISNUMBER(Data!AD25),ABS(Data!AD25-Data!$D25),"")</f>
        <v>90</v>
      </c>
      <c r="AB23" s="21">
        <f>IF(ISNUMBER(Data!AE25),ABS(Data!AE25-Data!$D25),"")</f>
        <v>60</v>
      </c>
      <c r="AC23" s="21">
        <f>IF(ISNUMBER(Data!AF25),ABS(Data!AF25-Data!$D25),"")</f>
        <v>27.83</v>
      </c>
      <c r="AD23" s="21">
        <f>IF(ISNUMBER(Data!AG25),ABS(Data!AG25-Data!$D25),"")</f>
        <v>3</v>
      </c>
      <c r="AE23" s="21">
        <f>IF(ISNUMBER(Data!AH25),ABS(Data!AH25-Data!$D25),"")</f>
        <v>290</v>
      </c>
      <c r="AF23" s="54">
        <f>IF(ISNUMBER(Data!AI25),ABS(Data!AI25-Data!$D25),"")</f>
        <v>2</v>
      </c>
      <c r="AG23" s="2" t="str">
        <f>IF(ISNUMBER(Data!AJ23),ABS(Data!AJ23-Data!$D23),"")</f>
        <v/>
      </c>
      <c r="AH23" s="2" t="str">
        <f>IF(ISNUMBER(Data!AK23),ABS(Data!AK23-Data!$D23),"")</f>
        <v/>
      </c>
      <c r="AI23" s="2" t="str">
        <f>IF(ISNUMBER(Data!AL23),ABS(Data!AL23-Data!$D23),"")</f>
        <v/>
      </c>
      <c r="AJ23" s="2" t="str">
        <f>IF(ISNUMBER(Data!AM23),ABS(Data!AM23-Data!$D23),"")</f>
        <v/>
      </c>
      <c r="AK23" s="2" t="str">
        <f>IF(ISNUMBER(Data!AN23),ABS(Data!AN23-Data!$D23),"")</f>
        <v/>
      </c>
      <c r="AL23" s="2" t="str">
        <f>IF(ISNUMBER(Data!AO23),ABS(Data!AO23-Data!$D23),"")</f>
        <v/>
      </c>
      <c r="AM23" s="2" t="str">
        <f>IF(ISNUMBER(Data!AP23),ABS(Data!AP23-Data!$D23),"")</f>
        <v/>
      </c>
    </row>
    <row r="24" spans="1:39" x14ac:dyDescent="0.25">
      <c r="A24" s="24" t="s">
        <v>50</v>
      </c>
      <c r="B24" s="42">
        <f>IF(ISNUMBER(Data!E26),ABS(Data!E26-Data!$D26),"")</f>
        <v>1850</v>
      </c>
      <c r="C24" s="9">
        <f>IF(ISNUMBER(Data!F26),ABS(Data!F26-Data!$D26),"")</f>
        <v>3000</v>
      </c>
      <c r="D24" s="21">
        <f>IF(ISNUMBER(Data!G26),ABS(Data!G26-Data!$D26),"")</f>
        <v>998000.00000500004</v>
      </c>
      <c r="E24" s="21">
        <f>IF(ISNUMBER(Data!H26),ABS(Data!H26-Data!$D26),"")</f>
        <v>1900</v>
      </c>
      <c r="F24" s="21">
        <f>IF(ISNUMBER(Data!I26),ABS(Data!I26-Data!$D26),"")</f>
        <v>999</v>
      </c>
      <c r="G24" s="21">
        <f>IF(ISNUMBER(Data!J26),ABS(Data!J26-Data!$D26),"")</f>
        <v>1982</v>
      </c>
      <c r="H24" s="21">
        <f>IF(ISNUMBER(Data!K26),ABS(Data!K26-Data!$D26),"")</f>
        <v>500</v>
      </c>
      <c r="I24" s="21">
        <f>IF(ISNUMBER(Data!L26),ABS(Data!L26-Data!$D26),"")</f>
        <v>500</v>
      </c>
      <c r="J24" s="21">
        <f>IF(ISNUMBER(Data!M26),ABS(Data!M26-Data!$D26),"")</f>
        <v>18000</v>
      </c>
      <c r="K24" s="21">
        <f>IF(ISNUMBER(Data!N26),ABS(Data!N26-Data!$D26),"")</f>
        <v>1999.75</v>
      </c>
      <c r="L24" s="21">
        <f>IF(ISNUMBER(Data!O26),ABS(Data!O26-Data!$D26),"")</f>
        <v>1913</v>
      </c>
      <c r="M24" s="21">
        <f>IF(ISNUMBER(Data!P26),ABS(Data!P26-Data!$D26),"")</f>
        <v>1334</v>
      </c>
      <c r="N24" s="21">
        <f>IF(ISNUMBER(Data!Q26),ABS(Data!Q26-Data!$D26),"")</f>
        <v>1880</v>
      </c>
      <c r="O24" s="21">
        <f>IF(ISNUMBER(Data!R26),ABS(Data!R26-Data!$D26),"")</f>
        <v>1850</v>
      </c>
      <c r="P24" s="21">
        <f>IF(ISNUMBER(Data!S26),ABS(Data!S26-Data!$D26),"")</f>
        <v>1726</v>
      </c>
      <c r="Q24" s="21">
        <f>IF(ISNUMBER(Data!T26),ABS(Data!T26-Data!$D26),"")</f>
        <v>1950</v>
      </c>
      <c r="R24" s="21">
        <f>IF(ISNUMBER(Data!U26),ABS(Data!U26-Data!$D26),"")</f>
        <v>1943</v>
      </c>
      <c r="S24" s="21">
        <f>IF(ISNUMBER(Data!V26),ABS(Data!V26-Data!$D26),"")</f>
        <v>1974</v>
      </c>
      <c r="T24" s="21">
        <f>IF(ISNUMBER(Data!W26),ABS(Data!W26-Data!$D26),"")</f>
        <v>1950</v>
      </c>
      <c r="U24" s="21">
        <f>IF(ISNUMBER(Data!X26),ABS(Data!X26-Data!$D26),"")</f>
        <v>1000</v>
      </c>
      <c r="V24" s="21">
        <f>IF(ISNUMBER(Data!Y26),ABS(Data!Y26-Data!$D26),"")</f>
        <v>998000</v>
      </c>
      <c r="W24" s="21">
        <f>IF(ISNUMBER(Data!Z26),ABS(Data!Z26-Data!$D26),"")</f>
        <v>1543</v>
      </c>
      <c r="X24" s="21">
        <f>IF(ISNUMBER(Data!AA26),ABS(Data!AA26-Data!$D26),"")</f>
        <v>1580</v>
      </c>
      <c r="Y24" s="21">
        <f>IF(ISNUMBER(Data!AB26),ABS(Data!AB26-Data!$D26),"")</f>
        <v>1949</v>
      </c>
      <c r="Z24" s="21">
        <f>IF(ISNUMBER(Data!AC26),ABS(Data!AC26-Data!$D26),"")</f>
        <v>1450</v>
      </c>
      <c r="AA24" s="21">
        <f>IF(ISNUMBER(Data!AD26),ABS(Data!AD26-Data!$D26),"")</f>
        <v>1990</v>
      </c>
      <c r="AB24" s="21">
        <f>IF(ISNUMBER(Data!AE26),ABS(Data!AE26-Data!$D26),"")</f>
        <v>1995</v>
      </c>
      <c r="AC24" s="21">
        <f>IF(ISNUMBER(Data!AF26),ABS(Data!AF26-Data!$D26),"")</f>
        <v>1711</v>
      </c>
      <c r="AD24" s="21">
        <f>IF(ISNUMBER(Data!AG26),ABS(Data!AG26-Data!$D26),"")</f>
        <v>700</v>
      </c>
      <c r="AE24" s="21">
        <f>IF(ISNUMBER(Data!AH26),ABS(Data!AH26-Data!$D26),"")</f>
        <v>1579</v>
      </c>
      <c r="AF24" s="54">
        <f>IF(ISNUMBER(Data!AI26),ABS(Data!AI26-Data!$D26),"")</f>
        <v>1750</v>
      </c>
      <c r="AG24" s="2" t="str">
        <f>IF(ISNUMBER(Data!AJ24),ABS(Data!AJ24-Data!$D24),"")</f>
        <v/>
      </c>
      <c r="AH24" s="2" t="str">
        <f>IF(ISNUMBER(Data!AK24),ABS(Data!AK24-Data!$D24),"")</f>
        <v/>
      </c>
      <c r="AI24" s="2" t="str">
        <f>IF(ISNUMBER(Data!AL24),ABS(Data!AL24-Data!$D24),"")</f>
        <v/>
      </c>
      <c r="AJ24" s="2" t="str">
        <f>IF(ISNUMBER(Data!AM24),ABS(Data!AM24-Data!$D24),"")</f>
        <v/>
      </c>
      <c r="AK24" s="2" t="str">
        <f>IF(ISNUMBER(Data!AN24),ABS(Data!AN24-Data!$D24),"")</f>
        <v/>
      </c>
      <c r="AL24" s="2" t="str">
        <f>IF(ISNUMBER(Data!AO24),ABS(Data!AO24-Data!$D24),"")</f>
        <v/>
      </c>
      <c r="AM24" s="2" t="str">
        <f>IF(ISNUMBER(Data!AP24),ABS(Data!AP24-Data!$D24),"")</f>
        <v/>
      </c>
    </row>
    <row r="25" spans="1:39" x14ac:dyDescent="0.25">
      <c r="A25" s="24" t="s">
        <v>51</v>
      </c>
      <c r="B25" s="42">
        <f>IF(ISNUMBER(Data!E27),ABS(Data!E27-Data!$D27),"")</f>
        <v>146</v>
      </c>
      <c r="C25" s="9">
        <f>IF(ISNUMBER(Data!F27),ABS(Data!F27-Data!$D27),"")</f>
        <v>156</v>
      </c>
      <c r="D25" s="21">
        <f>IF(ISNUMBER(Data!G27),ABS(Data!G27-Data!$D27),"")</f>
        <v>86</v>
      </c>
      <c r="E25" s="21">
        <f>IF(ISNUMBER(Data!H27),ABS(Data!H27-Data!$D27),"")</f>
        <v>149</v>
      </c>
      <c r="F25" s="21">
        <f>IF(ISNUMBER(Data!I27),ABS(Data!I27-Data!$D27),"")</f>
        <v>155</v>
      </c>
      <c r="G25" s="21">
        <f>IF(ISNUMBER(Data!J27),ABS(Data!J27-Data!$D27),"")</f>
        <v>58</v>
      </c>
      <c r="H25" s="21">
        <f>IF(ISNUMBER(Data!K27),ABS(Data!K27-Data!$D27),"")</f>
        <v>155</v>
      </c>
      <c r="I25" s="21">
        <f>IF(ISNUMBER(Data!L27),ABS(Data!L27-Data!$D27),"")</f>
        <v>153</v>
      </c>
      <c r="J25" s="21">
        <f>IF(ISNUMBER(Data!M27),ABS(Data!M27-Data!$D27),"")</f>
        <v>86</v>
      </c>
      <c r="K25" s="21">
        <f>IF(ISNUMBER(Data!N27),ABS(Data!N27-Data!$D27),"")</f>
        <v>58</v>
      </c>
      <c r="L25" s="21">
        <f>IF(ISNUMBER(Data!O27),ABS(Data!O27-Data!$D27),"")</f>
        <v>148</v>
      </c>
      <c r="M25" s="21">
        <f>IF(ISNUMBER(Data!P27),ABS(Data!P27-Data!$D27),"")</f>
        <v>145</v>
      </c>
      <c r="N25" s="21">
        <f>IF(ISNUMBER(Data!Q27),ABS(Data!Q27-Data!$D27),"")</f>
        <v>153</v>
      </c>
      <c r="O25" s="21">
        <f>IF(ISNUMBER(Data!R27),ABS(Data!R27-Data!$D27),"")</f>
        <v>156</v>
      </c>
      <c r="P25" s="21">
        <f>IF(ISNUMBER(Data!S27),ABS(Data!S27-Data!$D27),"")</f>
        <v>86</v>
      </c>
      <c r="Q25" s="21">
        <f>IF(ISNUMBER(Data!T27),ABS(Data!T27-Data!$D27),"")</f>
        <v>146</v>
      </c>
      <c r="R25" s="21">
        <f>IF(ISNUMBER(Data!U27),ABS(Data!U27-Data!$D27),"")</f>
        <v>33</v>
      </c>
      <c r="S25" s="21">
        <f>IF(ISNUMBER(Data!V27),ABS(Data!V27-Data!$D27),"")</f>
        <v>145</v>
      </c>
      <c r="T25" s="21">
        <f>IF(ISNUMBER(Data!W27),ABS(Data!W27-Data!$D27),"")</f>
        <v>22</v>
      </c>
      <c r="U25" s="21">
        <f>IF(ISNUMBER(Data!X27),ABS(Data!X27-Data!$D27),"")</f>
        <v>133</v>
      </c>
      <c r="V25" s="21">
        <f>IF(ISNUMBER(Data!Y27),ABS(Data!Y27-Data!$D27),"")</f>
        <v>156</v>
      </c>
      <c r="W25" s="21">
        <f>IF(ISNUMBER(Data!Z27),ABS(Data!Z27-Data!$D27),"")</f>
        <v>146</v>
      </c>
      <c r="X25" s="21">
        <f>IF(ISNUMBER(Data!AA27),ABS(Data!AA27-Data!$D27),"")</f>
        <v>155</v>
      </c>
      <c r="Y25" s="21">
        <f>IF(ISNUMBER(Data!AB27),ABS(Data!AB27-Data!$D27),"")</f>
        <v>139</v>
      </c>
      <c r="Z25" s="21">
        <f>IF(ISNUMBER(Data!AC27),ABS(Data!AC27-Data!$D27),"")</f>
        <v>114</v>
      </c>
      <c r="AA25" s="21">
        <f>IF(ISNUMBER(Data!AD27),ABS(Data!AD27-Data!$D27),"")</f>
        <v>151</v>
      </c>
      <c r="AB25" s="21">
        <f>IF(ISNUMBER(Data!AE27),ABS(Data!AE27-Data!$D27),"")</f>
        <v>847</v>
      </c>
      <c r="AC25" s="21">
        <f>IF(ISNUMBER(Data!AF27),ABS(Data!AF27-Data!$D27),"")</f>
        <v>153</v>
      </c>
      <c r="AD25" s="21">
        <f>IF(ISNUMBER(Data!AG27),ABS(Data!AG27-Data!$D27),"")</f>
        <v>154</v>
      </c>
      <c r="AE25" s="21">
        <f>IF(ISNUMBER(Data!AH27),ABS(Data!AH27-Data!$D27),"")</f>
        <v>110</v>
      </c>
      <c r="AF25" s="54">
        <f>IF(ISNUMBER(Data!AI27),ABS(Data!AI27-Data!$D27),"")</f>
        <v>155</v>
      </c>
      <c r="AG25" s="2" t="str">
        <f>IF(ISNUMBER(Data!AJ25),ABS(Data!AJ25-Data!$D25),"")</f>
        <v/>
      </c>
      <c r="AH25" s="2" t="str">
        <f>IF(ISNUMBER(Data!AK25),ABS(Data!AK25-Data!$D25),"")</f>
        <v/>
      </c>
      <c r="AI25" s="2" t="str">
        <f>IF(ISNUMBER(Data!AL25),ABS(Data!AL25-Data!$D25),"")</f>
        <v/>
      </c>
      <c r="AJ25" s="2" t="str">
        <f>IF(ISNUMBER(Data!AM25),ABS(Data!AM25-Data!$D25),"")</f>
        <v/>
      </c>
      <c r="AK25" s="2" t="str">
        <f>IF(ISNUMBER(Data!AN25),ABS(Data!AN25-Data!$D25),"")</f>
        <v/>
      </c>
      <c r="AL25" s="2" t="str">
        <f>IF(ISNUMBER(Data!AO25),ABS(Data!AO25-Data!$D25),"")</f>
        <v/>
      </c>
      <c r="AM25" s="2" t="str">
        <f>IF(ISNUMBER(Data!AP25),ABS(Data!AP25-Data!$D25),"")</f>
        <v/>
      </c>
    </row>
    <row r="26" spans="1:39" x14ac:dyDescent="0.25">
      <c r="A26" s="24" t="s">
        <v>52</v>
      </c>
      <c r="B26" s="42">
        <f>IF(ISNUMBER(Data!E28),ABS(Data!E28-Data!$D28),"")</f>
        <v>12</v>
      </c>
      <c r="C26" s="9">
        <f>IF(ISNUMBER(Data!F28),ABS(Data!F28-Data!$D28),"")</f>
        <v>6</v>
      </c>
      <c r="D26" s="21">
        <f>IF(ISNUMBER(Data!G28),ABS(Data!G28-Data!$D28),"")</f>
        <v>9</v>
      </c>
      <c r="E26" s="21">
        <f>IF(ISNUMBER(Data!H28),ABS(Data!H28-Data!$D28),"")</f>
        <v>19</v>
      </c>
      <c r="F26" s="21">
        <f>IF(ISNUMBER(Data!I28),ABS(Data!I28-Data!$D28),"")</f>
        <v>4</v>
      </c>
      <c r="G26" s="21">
        <f>IF(ISNUMBER(Data!J28),ABS(Data!J28-Data!$D28),"")</f>
        <v>9</v>
      </c>
      <c r="H26" s="21">
        <f>IF(ISNUMBER(Data!K28),ABS(Data!K28-Data!$D28),"")</f>
        <v>14</v>
      </c>
      <c r="I26" s="21">
        <f>IF(ISNUMBER(Data!L28),ABS(Data!L28-Data!$D28),"")</f>
        <v>1</v>
      </c>
      <c r="J26" s="21">
        <f>IF(ISNUMBER(Data!M28),ABS(Data!M28-Data!$D28),"")</f>
        <v>8</v>
      </c>
      <c r="K26" s="21">
        <f>IF(ISNUMBER(Data!N28),ABS(Data!N28-Data!$D28),"")</f>
        <v>9</v>
      </c>
      <c r="L26" s="21">
        <f>IF(ISNUMBER(Data!O28),ABS(Data!O28-Data!$D28),"")</f>
        <v>9</v>
      </c>
      <c r="M26" s="21">
        <f>IF(ISNUMBER(Data!P28),ABS(Data!P28-Data!$D28),"")</f>
        <v>31</v>
      </c>
      <c r="N26" s="21">
        <f>IF(ISNUMBER(Data!Q28),ABS(Data!Q28-Data!$D28),"")</f>
        <v>99989</v>
      </c>
      <c r="O26" s="21">
        <f>IF(ISNUMBER(Data!R28),ABS(Data!R28-Data!$D28),"")</f>
        <v>9</v>
      </c>
      <c r="P26" s="21">
        <f>IF(ISNUMBER(Data!S28),ABS(Data!S28-Data!$D28),"")</f>
        <v>10.9</v>
      </c>
      <c r="Q26" s="21">
        <f>IF(ISNUMBER(Data!T28),ABS(Data!T28-Data!$D28),"")</f>
        <v>5</v>
      </c>
      <c r="R26" s="21">
        <f>IF(ISNUMBER(Data!U28),ABS(Data!U28-Data!$D28),"")</f>
        <v>3</v>
      </c>
      <c r="S26" s="21">
        <f>IF(ISNUMBER(Data!V28),ABS(Data!V28-Data!$D28),"")</f>
        <v>6</v>
      </c>
      <c r="T26" s="21">
        <f>IF(ISNUMBER(Data!W28),ABS(Data!W28-Data!$D28),"")</f>
        <v>4</v>
      </c>
      <c r="U26" s="21">
        <f>IF(ISNUMBER(Data!X28),ABS(Data!X28-Data!$D28),"")</f>
        <v>89</v>
      </c>
      <c r="V26" s="21">
        <f>IF(ISNUMBER(Data!Y28),ABS(Data!Y28-Data!$D28),"")</f>
        <v>12</v>
      </c>
      <c r="W26" s="21">
        <f>IF(ISNUMBER(Data!Z28),ABS(Data!Z28-Data!$D28),"")</f>
        <v>6.8</v>
      </c>
      <c r="X26" s="21">
        <f>IF(ISNUMBER(Data!AA28),ABS(Data!AA28-Data!$D28),"")</f>
        <v>10.5</v>
      </c>
      <c r="Y26" s="21">
        <f>IF(ISNUMBER(Data!AB28),ABS(Data!AB28-Data!$D28),"")</f>
        <v>8</v>
      </c>
      <c r="Z26" s="21">
        <f>IF(ISNUMBER(Data!AC28),ABS(Data!AC28-Data!$D28),"")</f>
        <v>5.4</v>
      </c>
      <c r="AA26" s="21">
        <f>IF(ISNUMBER(Data!AD28),ABS(Data!AD28-Data!$D28),"")</f>
        <v>10</v>
      </c>
      <c r="AB26" s="21">
        <f>IF(ISNUMBER(Data!AE28),ABS(Data!AE28-Data!$D28),"")</f>
        <v>9</v>
      </c>
      <c r="AC26" s="21">
        <f>IF(ISNUMBER(Data!AF28),ABS(Data!AF28-Data!$D28),"")</f>
        <v>6</v>
      </c>
      <c r="AD26" s="21">
        <f>IF(ISNUMBER(Data!AG28),ABS(Data!AG28-Data!$D28),"")</f>
        <v>8</v>
      </c>
      <c r="AE26" s="21">
        <f>IF(ISNUMBER(Data!AH28),ABS(Data!AH28-Data!$D28),"")</f>
        <v>530</v>
      </c>
      <c r="AF26" s="54">
        <f>IF(ISNUMBER(Data!AI28),ABS(Data!AI28-Data!$D28),"")</f>
        <v>6</v>
      </c>
      <c r="AG26" s="2"/>
      <c r="AH26" s="2"/>
      <c r="AI26" s="2"/>
      <c r="AJ26" s="2"/>
      <c r="AK26" s="2"/>
      <c r="AL26" s="2"/>
      <c r="AM26" s="2"/>
    </row>
    <row r="27" spans="1:39" x14ac:dyDescent="0.25">
      <c r="A27" s="24" t="s">
        <v>53</v>
      </c>
      <c r="B27" s="42">
        <f>IF(ISNUMBER(Data!E29),ABS(Data!E29-Data!$D29),"")</f>
        <v>83875</v>
      </c>
      <c r="C27" s="9">
        <f>IF(ISNUMBER(Data!F29),ABS(Data!F29-Data!$D29),"")</f>
        <v>86986</v>
      </c>
      <c r="D27" s="21">
        <f>IF(ISNUMBER(Data!G29),ABS(Data!G29-Data!$D29),"")</f>
        <v>84952</v>
      </c>
      <c r="E27" s="21">
        <f>IF(ISNUMBER(Data!H29),ABS(Data!H29-Data!$D29),"")</f>
        <v>86975</v>
      </c>
      <c r="F27" s="21">
        <f>IF(ISNUMBER(Data!I29),ABS(Data!I29-Data!$D29),"")</f>
        <v>86971</v>
      </c>
      <c r="G27" s="21">
        <f>IF(ISNUMBER(Data!J29),ABS(Data!J29-Data!$D29),"")</f>
        <v>84000</v>
      </c>
      <c r="H27" s="21">
        <f>IF(ISNUMBER(Data!K29),ABS(Data!K29-Data!$D29),"")</f>
        <v>86500</v>
      </c>
      <c r="I27" s="21">
        <f>IF(ISNUMBER(Data!L29),ABS(Data!L29-Data!$D29),"")</f>
        <v>86200</v>
      </c>
      <c r="J27" s="21">
        <f>IF(ISNUMBER(Data!M29),ABS(Data!M29-Data!$D29),"")</f>
        <v>86855</v>
      </c>
      <c r="K27" s="21">
        <f>IF(ISNUMBER(Data!N29),ABS(Data!N29-Data!$D29),"")</f>
        <v>86977</v>
      </c>
      <c r="L27" s="21">
        <f>IF(ISNUMBER(Data!O29),ABS(Data!O29-Data!$D29),"")</f>
        <v>86766</v>
      </c>
      <c r="M27" s="21">
        <f>IF(ISNUMBER(Data!P29),ABS(Data!P29-Data!$D29),"")</f>
        <v>86580</v>
      </c>
      <c r="N27" s="21">
        <f>IF(ISNUMBER(Data!Q29),ABS(Data!Q29-Data!$D29),"")</f>
        <v>86540</v>
      </c>
      <c r="O27" s="21">
        <f>IF(ISNUMBER(Data!R29),ABS(Data!R29-Data!$D29),"")</f>
        <v>86750</v>
      </c>
      <c r="P27" s="21">
        <f>IF(ISNUMBER(Data!S29),ABS(Data!S29-Data!$D29),"")</f>
        <v>86927</v>
      </c>
      <c r="Q27" s="21">
        <f>IF(ISNUMBER(Data!T29),ABS(Data!T29-Data!$D29),"")</f>
        <v>86001</v>
      </c>
      <c r="R27" s="21">
        <f>IF(ISNUMBER(Data!U29),ABS(Data!U29-Data!$D29),"")</f>
        <v>86777</v>
      </c>
      <c r="S27" s="21">
        <f>IF(ISNUMBER(Data!V29),ABS(Data!V29-Data!$D29),"")</f>
        <v>86968</v>
      </c>
      <c r="T27" s="21">
        <f>IF(ISNUMBER(Data!W29),ABS(Data!W29-Data!$D29),"")</f>
        <v>86000</v>
      </c>
      <c r="U27" s="21">
        <f>IF(ISNUMBER(Data!X29),ABS(Data!X29-Data!$D29),"")</f>
        <v>86700</v>
      </c>
      <c r="V27" s="21">
        <f>IF(ISNUMBER(Data!Y29),ABS(Data!Y29-Data!$D29),"")</f>
        <v>86899</v>
      </c>
      <c r="W27" s="21">
        <f>IF(ISNUMBER(Data!Z29),ABS(Data!Z29-Data!$D29),"")</f>
        <v>86346</v>
      </c>
      <c r="X27" s="21">
        <f>IF(ISNUMBER(Data!AA29),ABS(Data!AA29-Data!$D29),"")</f>
        <v>86985</v>
      </c>
      <c r="Y27" s="21">
        <f>IF(ISNUMBER(Data!AB29),ABS(Data!AB29-Data!$D29),"")</f>
        <v>86831</v>
      </c>
      <c r="Z27" s="21">
        <f>IF(ISNUMBER(Data!AC29),ABS(Data!AC29-Data!$D29),"")</f>
        <v>86932</v>
      </c>
      <c r="AA27" s="21">
        <f>IF(ISNUMBER(Data!AD29),ABS(Data!AD29-Data!$D29),"")</f>
        <v>86700</v>
      </c>
      <c r="AB27" s="21">
        <f>IF(ISNUMBER(Data!AE29),ABS(Data!AE29-Data!$D29),"")</f>
        <v>86977</v>
      </c>
      <c r="AC27" s="21">
        <f>IF(ISNUMBER(Data!AF29),ABS(Data!AF29-Data!$D29),"")</f>
        <v>86511</v>
      </c>
      <c r="AD27" s="21">
        <f>IF(ISNUMBER(Data!AG29),ABS(Data!AG29-Data!$D29),"")</f>
        <v>86950</v>
      </c>
      <c r="AE27" s="21">
        <f>IF(ISNUMBER(Data!AH29),ABS(Data!AH29-Data!$D29),"")</f>
        <v>86973</v>
      </c>
      <c r="AF27" s="54">
        <f>IF(ISNUMBER(Data!AI29),ABS(Data!AI29-Data!$D29),"")</f>
        <v>86400</v>
      </c>
      <c r="AG27" s="2"/>
      <c r="AH27" s="2"/>
      <c r="AI27" s="2"/>
      <c r="AJ27" s="2"/>
      <c r="AK27" s="2"/>
      <c r="AL27" s="2"/>
      <c r="AM27" s="2"/>
    </row>
    <row r="28" spans="1:39" x14ac:dyDescent="0.25">
      <c r="A28" s="24" t="s">
        <v>54</v>
      </c>
      <c r="B28" s="42">
        <f>IF(ISNUMBER(Data!E30),ABS(Data!E30-Data!$D30),"")</f>
        <v>23794</v>
      </c>
      <c r="C28" s="9">
        <f>IF(ISNUMBER(Data!F30),ABS(Data!F30-Data!$D30),"")</f>
        <v>43718</v>
      </c>
      <c r="D28" s="21">
        <f>IF(ISNUMBER(Data!G30),ABS(Data!G30-Data!$D30),"")</f>
        <v>43538</v>
      </c>
      <c r="E28" s="21">
        <f>IF(ISNUMBER(Data!H30),ABS(Data!H30-Data!$D30),"")</f>
        <v>40794</v>
      </c>
      <c r="F28" s="21">
        <f>IF(ISNUMBER(Data!I30),ABS(Data!I30-Data!$D30),"")</f>
        <v>7951</v>
      </c>
      <c r="G28" s="21">
        <f>IF(ISNUMBER(Data!J30),ABS(Data!J30-Data!$D30),"")</f>
        <v>56206</v>
      </c>
      <c r="H28" s="21">
        <f>IF(ISNUMBER(Data!K30),ABS(Data!K30-Data!$D30),"")</f>
        <v>106206</v>
      </c>
      <c r="I28" s="21">
        <f>IF(ISNUMBER(Data!L30),ABS(Data!L30-Data!$D30),"")</f>
        <v>23794</v>
      </c>
      <c r="J28" s="21">
        <f>IF(ISNUMBER(Data!M30),ABS(Data!M30-Data!$D30),"")</f>
        <v>38794</v>
      </c>
      <c r="K28" s="21">
        <f>IF(ISNUMBER(Data!N30),ABS(Data!N30-Data!$D30),"")</f>
        <v>38794</v>
      </c>
      <c r="L28" s="21">
        <f>IF(ISNUMBER(Data!O30),ABS(Data!O30-Data!$D30),"")</f>
        <v>4956206</v>
      </c>
      <c r="M28" s="21">
        <f>IF(ISNUMBER(Data!P30),ABS(Data!P30-Data!$D30),"")</f>
        <v>56206</v>
      </c>
      <c r="N28" s="21">
        <f>IF(ISNUMBER(Data!Q30),ABS(Data!Q30-Data!$D30),"")</f>
        <v>156206</v>
      </c>
      <c r="O28" s="21">
        <f>IF(ISNUMBER(Data!R30),ABS(Data!R30-Data!$D30),"")</f>
        <v>6206</v>
      </c>
      <c r="P28" s="21">
        <f>IF(ISNUMBER(Data!S30),ABS(Data!S30-Data!$D30),"")</f>
        <v>42232</v>
      </c>
      <c r="Q28" s="21">
        <f>IF(ISNUMBER(Data!T30),ABS(Data!T30-Data!$D30),"")</f>
        <v>506206</v>
      </c>
      <c r="R28" s="21">
        <f>IF(ISNUMBER(Data!U30),ABS(Data!U30-Data!$D30),"")</f>
        <v>199206</v>
      </c>
      <c r="S28" s="21">
        <f>IF(ISNUMBER(Data!V30),ABS(Data!V30-Data!$D30),"")</f>
        <v>43474</v>
      </c>
      <c r="T28" s="21">
        <f>IF(ISNUMBER(Data!W30),ABS(Data!W30-Data!$D30),"")</f>
        <v>56206</v>
      </c>
      <c r="U28" s="21">
        <f>IF(ISNUMBER(Data!X30),ABS(Data!X30-Data!$D30),"")</f>
        <v>25206</v>
      </c>
      <c r="V28" s="21">
        <f>IF(ISNUMBER(Data!Y30),ABS(Data!Y30-Data!$D30),"")</f>
        <v>31449</v>
      </c>
      <c r="W28" s="21">
        <f>IF(ISNUMBER(Data!Z30),ABS(Data!Z30-Data!$D30),"")</f>
        <v>41794</v>
      </c>
      <c r="X28" s="21">
        <f>IF(ISNUMBER(Data!AA30),ABS(Data!AA30-Data!$D30),"")</f>
        <v>23794</v>
      </c>
      <c r="Y28" s="21">
        <f>IF(ISNUMBER(Data!AB30),ABS(Data!AB30-Data!$D30),"")</f>
        <v>6794</v>
      </c>
      <c r="Z28" s="21">
        <f>IF(ISNUMBER(Data!AC30),ABS(Data!AC30-Data!$D30),"")</f>
        <v>456206</v>
      </c>
      <c r="AA28" s="21">
        <f>IF(ISNUMBER(Data!AD30),ABS(Data!AD30-Data!$D30),"")</f>
        <v>33794</v>
      </c>
      <c r="AB28" s="21">
        <f>IF(ISNUMBER(Data!AE30),ABS(Data!AE30-Data!$D30),"")</f>
        <v>956206</v>
      </c>
      <c r="AC28" s="21">
        <f>IF(ISNUMBER(Data!AF30),ABS(Data!AF30-Data!$D30),"")</f>
        <v>56206</v>
      </c>
      <c r="AD28" s="21">
        <f>IF(ISNUMBER(Data!AG30),ABS(Data!AG30-Data!$D30),"")</f>
        <v>22794</v>
      </c>
      <c r="AE28" s="21">
        <f>IF(ISNUMBER(Data!AH30),ABS(Data!AH30-Data!$D30),"")</f>
        <v>37484</v>
      </c>
      <c r="AF28" s="54">
        <f>IF(ISNUMBER(Data!AI30),ABS(Data!AI30-Data!$D30),"")</f>
        <v>6206</v>
      </c>
      <c r="AG28" s="2"/>
      <c r="AH28" s="2"/>
      <c r="AI28" s="2"/>
      <c r="AJ28" s="2"/>
      <c r="AK28" s="2"/>
      <c r="AL28" s="2"/>
      <c r="AM28" s="2"/>
    </row>
    <row r="29" spans="1:39" x14ac:dyDescent="0.25">
      <c r="A29" s="24" t="s">
        <v>55</v>
      </c>
      <c r="B29" s="42">
        <f>IF(ISNUMBER(Data!E31),ABS(Data!E31-Data!$D31),"")</f>
        <v>198800</v>
      </c>
      <c r="C29" s="9">
        <f>IF(ISNUMBER(Data!F31),ABS(Data!F31-Data!$D31),"")</f>
        <v>199000</v>
      </c>
      <c r="D29" s="21">
        <f>IF(ISNUMBER(Data!G31),ABS(Data!G31-Data!$D31),"")</f>
        <v>80074.079399999988</v>
      </c>
      <c r="E29" s="21">
        <f>IF(ISNUMBER(Data!H31),ABS(Data!H31-Data!$D31),"")</f>
        <v>199820</v>
      </c>
      <c r="F29" s="21">
        <f>IF(ISNUMBER(Data!I31),ABS(Data!I31-Data!$D31),"")</f>
        <v>199941</v>
      </c>
      <c r="G29" s="21">
        <f>IF(ISNUMBER(Data!J31),ABS(Data!J31-Data!$D31),"")</f>
        <v>0</v>
      </c>
      <c r="H29" s="21">
        <f>IF(ISNUMBER(Data!K31),ABS(Data!K31-Data!$D31),"")</f>
        <v>199950</v>
      </c>
      <c r="I29" s="21">
        <f>IF(ISNUMBER(Data!L31),ABS(Data!L31-Data!$D31),"")</f>
        <v>199970</v>
      </c>
      <c r="J29" s="21">
        <f>IF(ISNUMBER(Data!M31),ABS(Data!M31-Data!$D31),"")</f>
        <v>185440</v>
      </c>
      <c r="K29" s="21">
        <f>IF(ISNUMBER(Data!N31),ABS(Data!N31-Data!$D31),"")</f>
        <v>198994</v>
      </c>
      <c r="L29" s="21">
        <f>IF(ISNUMBER(Data!O31),ABS(Data!O31-Data!$D31),"")</f>
        <v>199888.7</v>
      </c>
      <c r="M29" s="21">
        <f>IF(ISNUMBER(Data!P31),ABS(Data!P31-Data!$D31),"")</f>
        <v>198472</v>
      </c>
      <c r="N29" s="21">
        <f>IF(ISNUMBER(Data!Q31),ABS(Data!Q31-Data!$D31),"")</f>
        <v>199750</v>
      </c>
      <c r="O29" s="21">
        <f>IF(ISNUMBER(Data!R31),ABS(Data!R31-Data!$D31),"")</f>
        <v>194000</v>
      </c>
      <c r="P29" s="21">
        <f>IF(ISNUMBER(Data!S31),ABS(Data!S31-Data!$D31),"")</f>
        <v>160404.5</v>
      </c>
      <c r="Q29" s="21">
        <f>IF(ISNUMBER(Data!T31),ABS(Data!T31-Data!$D31),"")</f>
        <v>199491</v>
      </c>
      <c r="R29" s="21">
        <f>IF(ISNUMBER(Data!U31),ABS(Data!U31-Data!$D31),"")</f>
        <v>199280</v>
      </c>
      <c r="S29" s="21">
        <f>IF(ISNUMBER(Data!V31),ABS(Data!V31-Data!$D31),"")</f>
        <v>50000</v>
      </c>
      <c r="T29" s="21">
        <f>IF(ISNUMBER(Data!W31),ABS(Data!W31-Data!$D31),"")</f>
        <v>100000</v>
      </c>
      <c r="U29" s="21">
        <f>IF(ISNUMBER(Data!X31),ABS(Data!X31-Data!$D31),"")</f>
        <v>162315</v>
      </c>
      <c r="V29" s="21">
        <f>IF(ISNUMBER(Data!Y31),ABS(Data!Y31-Data!$D31),"")</f>
        <v>198766</v>
      </c>
      <c r="W29" s="21">
        <f>IF(ISNUMBER(Data!Z31),ABS(Data!Z31-Data!$D31),"")</f>
        <v>158000</v>
      </c>
      <c r="X29" s="21">
        <f>IF(ISNUMBER(Data!AA31),ABS(Data!AA31-Data!$D31),"")</f>
        <v>199751</v>
      </c>
      <c r="Y29" s="21">
        <f>IF(ISNUMBER(Data!AB31),ABS(Data!AB31-Data!$D31),"")</f>
        <v>188000</v>
      </c>
      <c r="Z29" s="21">
        <f>IF(ISNUMBER(Data!AC31),ABS(Data!AC31-Data!$D31),"")</f>
        <v>199778</v>
      </c>
      <c r="AA29" s="21">
        <f>IF(ISNUMBER(Data!AD31),ABS(Data!AD31-Data!$D31),"")</f>
        <v>178646</v>
      </c>
      <c r="AB29" s="21">
        <f>IF(ISNUMBER(Data!AE31),ABS(Data!AE31-Data!$D31),"")</f>
        <v>199834</v>
      </c>
      <c r="AC29" s="21">
        <f>IF(ISNUMBER(Data!AF31),ABS(Data!AF31-Data!$D31),"")</f>
        <v>199790</v>
      </c>
      <c r="AD29" s="21">
        <f>IF(ISNUMBER(Data!AG31),ABS(Data!AG31-Data!$D31),"")</f>
        <v>199000</v>
      </c>
      <c r="AE29" s="21">
        <f>IF(ISNUMBER(Data!AH31),ABS(Data!AH31-Data!$D31),"")</f>
        <v>199459</v>
      </c>
      <c r="AF29" s="54">
        <f>IF(ISNUMBER(Data!AI31),ABS(Data!AI31-Data!$D31),"")</f>
        <v>199940</v>
      </c>
      <c r="AG29" s="2"/>
      <c r="AH29" s="2"/>
      <c r="AI29" s="2"/>
      <c r="AJ29" s="2"/>
      <c r="AK29" s="2"/>
      <c r="AL29" s="2"/>
      <c r="AM29" s="2"/>
    </row>
    <row r="30" spans="1:39" x14ac:dyDescent="0.25">
      <c r="A30" s="24" t="s">
        <v>56</v>
      </c>
      <c r="B30" s="42">
        <f>IF(ISNUMBER(Data!E32),ABS(Data!E32-Data!$D32),"")</f>
        <v>31.439999999999998</v>
      </c>
      <c r="C30" s="9">
        <f>IF(ISNUMBER(Data!F32),ABS(Data!F32-Data!$D32),"")</f>
        <v>8760</v>
      </c>
      <c r="D30" s="21">
        <f>IF(ISNUMBER(Data!G32),ABS(Data!G32-Data!$D32),"")</f>
        <v>5934</v>
      </c>
      <c r="E30" s="21">
        <f>IF(ISNUMBER(Data!H32),ABS(Data!H32-Data!$D32),"")</f>
        <v>1434</v>
      </c>
      <c r="F30" s="21">
        <f>IF(ISNUMBER(Data!I32),ABS(Data!I32-Data!$D32),"")</f>
        <v>61356</v>
      </c>
      <c r="G30" s="21">
        <f>IF(ISNUMBER(Data!J32),ABS(Data!J32-Data!$D32),"")</f>
        <v>14394</v>
      </c>
      <c r="H30" s="21">
        <f>IF(ISNUMBER(Data!K32),ABS(Data!K32-Data!$D32),"")</f>
        <v>714</v>
      </c>
      <c r="I30" s="21" t="str">
        <f>IF(ISNUMBER(Data!L32),ABS(Data!L32-Data!$D32),"")</f>
        <v/>
      </c>
      <c r="J30" s="21">
        <f>IF(ISNUMBER(Data!M32),ABS(Data!M32-Data!$D32),"")</f>
        <v>35058</v>
      </c>
      <c r="K30" s="21">
        <f>IF(ISNUMBER(Data!N32),ABS(Data!N32-Data!$D32),"")</f>
        <v>175314</v>
      </c>
      <c r="L30" s="21">
        <f>IF(ISNUMBER(Data!O32),ABS(Data!O32-Data!$D32),"")</f>
        <v>85</v>
      </c>
      <c r="M30" s="21">
        <f>IF(ISNUMBER(Data!P32),ABS(Data!P32-Data!$D32),"")</f>
        <v>18</v>
      </c>
      <c r="N30" s="21">
        <f>IF(ISNUMBER(Data!Q32),ABS(Data!Q32-Data!$D32),"")</f>
        <v>5</v>
      </c>
      <c r="O30" s="21">
        <f>IF(ISNUMBER(Data!R32),ABS(Data!R32-Data!$D32),"")</f>
        <v>17526</v>
      </c>
      <c r="P30" s="21">
        <f>IF(ISNUMBER(Data!S32),ABS(Data!S32-Data!$D32),"")</f>
        <v>3378</v>
      </c>
      <c r="Q30" s="21">
        <f>IF(ISNUMBER(Data!T32),ABS(Data!T32-Data!$D32),"")</f>
        <v>1434</v>
      </c>
      <c r="R30" s="21">
        <f>IF(ISNUMBER(Data!U32),ABS(Data!U32-Data!$D32),"")</f>
        <v>5754</v>
      </c>
      <c r="S30" s="21">
        <f>IF(ISNUMBER(Data!V32),ABS(Data!V32-Data!$D32),"")</f>
        <v>175314</v>
      </c>
      <c r="T30" s="21">
        <f>IF(ISNUMBER(Data!W32),ABS(Data!W32-Data!$D32),"")</f>
        <v>234</v>
      </c>
      <c r="U30" s="21">
        <f>IF(ISNUMBER(Data!X32),ABS(Data!X32-Data!$D32),"")</f>
        <v>455826</v>
      </c>
      <c r="V30" s="21">
        <f>IF(ISNUMBER(Data!Y32),ABS(Data!Y32-Data!$D32),"")</f>
        <v>175314</v>
      </c>
      <c r="W30" s="21">
        <f>IF(ISNUMBER(Data!Z32),ABS(Data!Z32-Data!$D32),"")</f>
        <v>66</v>
      </c>
      <c r="X30" s="21">
        <f>IF(ISNUMBER(Data!AA32),ABS(Data!AA32-Data!$D32),"")</f>
        <v>5.0999999999999996</v>
      </c>
      <c r="Y30" s="21">
        <f>IF(ISNUMBER(Data!AB32),ABS(Data!AB32-Data!$D32),"")</f>
        <v>5</v>
      </c>
      <c r="Z30" s="21">
        <f>IF(ISNUMBER(Data!AC32),ABS(Data!AC32-Data!$D32),"")</f>
        <v>3.5</v>
      </c>
      <c r="AA30" s="21">
        <f>IF(ISNUMBER(Data!AD32),ABS(Data!AD32-Data!$D32),"")</f>
        <v>5</v>
      </c>
      <c r="AB30" s="21">
        <f>IF(ISNUMBER(Data!AE32),ABS(Data!AE32-Data!$D32),"")</f>
        <v>18</v>
      </c>
      <c r="AC30" s="21">
        <f>IF(ISNUMBER(Data!AF32),ABS(Data!AF32-Data!$D32),"")</f>
        <v>175314</v>
      </c>
      <c r="AD30" s="21">
        <f>IF(ISNUMBER(Data!AG32),ABS(Data!AG32-Data!$D32),"")</f>
        <v>1</v>
      </c>
      <c r="AE30" s="21">
        <f>IF(ISNUMBER(Data!AH32),ABS(Data!AH32-Data!$D32),"")</f>
        <v>32</v>
      </c>
      <c r="AF30" s="54">
        <f>IF(ISNUMBER(Data!AI32),ABS(Data!AI32-Data!$D32),"")</f>
        <v>3594</v>
      </c>
      <c r="AG30" s="2" t="str">
        <f>IF(ISNUMBER(Data!AJ26),ABS(Data!AJ26-Data!$D26),"")</f>
        <v/>
      </c>
      <c r="AH30" s="2" t="str">
        <f>IF(ISNUMBER(Data!AK26),ABS(Data!AK26-Data!$D26),"")</f>
        <v/>
      </c>
      <c r="AI30" s="2" t="str">
        <f>IF(ISNUMBER(Data!AL26),ABS(Data!AL26-Data!$D26),"")</f>
        <v/>
      </c>
      <c r="AJ30" s="2" t="str">
        <f>IF(ISNUMBER(Data!AM26),ABS(Data!AM26-Data!$D26),"")</f>
        <v/>
      </c>
      <c r="AK30" s="2" t="str">
        <f>IF(ISNUMBER(Data!AN26),ABS(Data!AN26-Data!$D26),"")</f>
        <v/>
      </c>
      <c r="AL30" s="2" t="str">
        <f>IF(ISNUMBER(Data!AO26),ABS(Data!AO26-Data!$D26),"")</f>
        <v/>
      </c>
      <c r="AM30" s="2" t="str">
        <f>IF(ISNUMBER(Data!AP26),ABS(Data!AP26-Data!$D26),"")</f>
        <v/>
      </c>
    </row>
    <row r="31" spans="1:39" x14ac:dyDescent="0.25">
      <c r="A31" s="24" t="s">
        <v>111</v>
      </c>
      <c r="B31" s="42">
        <f>IF(ISNUMBER(Data!E33),ABS(Data!E33-Data!$D33),"")</f>
        <v>28112</v>
      </c>
      <c r="C31" s="9">
        <f>IF(ISNUMBER(Data!F33),ABS(Data!F33-Data!$D33),"")</f>
        <v>214888</v>
      </c>
      <c r="D31" s="21">
        <f>IF(ISNUMBER(Data!G33),ABS(Data!G33-Data!$D33),"")</f>
        <v>66888</v>
      </c>
      <c r="E31" s="21">
        <f>IF(ISNUMBER(Data!H33),ABS(Data!H33-Data!$D33),"")</f>
        <v>24964888</v>
      </c>
      <c r="F31" s="21">
        <f>IF(ISNUMBER(Data!I33),ABS(Data!I33-Data!$D33),"")</f>
        <v>731</v>
      </c>
      <c r="G31" s="21">
        <f>IF(ISNUMBER(Data!J33),ABS(Data!J33-Data!$D33),"")</f>
        <v>14888</v>
      </c>
      <c r="H31" s="21">
        <f>IF(ISNUMBER(Data!K33),ABS(Data!K33-Data!$D33),"")</f>
        <v>44888</v>
      </c>
      <c r="I31" s="21">
        <f>IF(ISNUMBER(Data!L33),ABS(Data!L33-Data!$D33),"")</f>
        <v>32612</v>
      </c>
      <c r="J31" s="21">
        <f>IF(ISNUMBER(Data!M33),ABS(Data!M33-Data!$D33),"")</f>
        <v>21888</v>
      </c>
      <c r="K31" s="21">
        <f>IF(ISNUMBER(Data!N33),ABS(Data!N33-Data!$D33),"")</f>
        <v>9888</v>
      </c>
      <c r="L31" s="21">
        <f>IF(ISNUMBER(Data!O33),ABS(Data!O33-Data!$D33),"")</f>
        <v>14888</v>
      </c>
      <c r="M31" s="21">
        <f>IF(ISNUMBER(Data!P33),ABS(Data!P33-Data!$D33),"")</f>
        <v>64888</v>
      </c>
      <c r="N31" s="21">
        <f>IF(ISNUMBER(Data!Q33),ABS(Data!Q33-Data!$D33),"")</f>
        <v>15112</v>
      </c>
      <c r="O31" s="21">
        <f>IF(ISNUMBER(Data!R33),ABS(Data!R33-Data!$D33),"")</f>
        <v>33612</v>
      </c>
      <c r="P31" s="21">
        <f>IF(ISNUMBER(Data!S33),ABS(Data!S33-Data!$D33),"")</f>
        <v>32706</v>
      </c>
      <c r="Q31" s="21">
        <f>IF(ISNUMBER(Data!T33),ABS(Data!T33-Data!$D33),"")</f>
        <v>25112</v>
      </c>
      <c r="R31" s="21">
        <f>IF(ISNUMBER(Data!U33),ABS(Data!U33-Data!$D33),"")</f>
        <v>22795</v>
      </c>
      <c r="S31" s="21">
        <f>IF(ISNUMBER(Data!V33),ABS(Data!V33-Data!$D33),"")</f>
        <v>34112</v>
      </c>
      <c r="T31" s="21">
        <f>IF(ISNUMBER(Data!W33),ABS(Data!W33-Data!$D33),"")</f>
        <v>14888</v>
      </c>
      <c r="U31" s="21">
        <f>IF(ISNUMBER(Data!X33),ABS(Data!X33-Data!$D33),"")</f>
        <v>32112</v>
      </c>
      <c r="V31" s="21">
        <f>IF(ISNUMBER(Data!Y33),ABS(Data!Y33-Data!$D33),"")</f>
        <v>22767</v>
      </c>
      <c r="W31" s="21">
        <f>IF(ISNUMBER(Data!Z33),ABS(Data!Z33-Data!$D33),"")</f>
        <v>384888</v>
      </c>
      <c r="X31" s="21">
        <f>IF(ISNUMBER(Data!AA33),ABS(Data!AA33-Data!$D33),"")</f>
        <v>464888</v>
      </c>
      <c r="Y31" s="21">
        <f>IF(ISNUMBER(Data!AB33),ABS(Data!AB33-Data!$D33),"")</f>
        <v>4112</v>
      </c>
      <c r="Z31" s="21">
        <f>IF(ISNUMBER(Data!AC33),ABS(Data!AC33-Data!$D33),"")</f>
        <v>27112</v>
      </c>
      <c r="AA31" s="21">
        <f>IF(ISNUMBER(Data!AD33),ABS(Data!AD33-Data!$D33),"")</f>
        <v>18384</v>
      </c>
      <c r="AB31" s="21">
        <f>IF(ISNUMBER(Data!AE33),ABS(Data!AE33-Data!$D33),"")</f>
        <v>4888</v>
      </c>
      <c r="AC31" s="21">
        <f>IF(ISNUMBER(Data!AF33),ABS(Data!AF33-Data!$D33),"")</f>
        <v>114888</v>
      </c>
      <c r="AD31" s="21">
        <f>IF(ISNUMBER(Data!AG33),ABS(Data!AG33-Data!$D33),"")</f>
        <v>264888</v>
      </c>
      <c r="AE31" s="21">
        <f>IF(ISNUMBER(Data!AH33),ABS(Data!AH33-Data!$D33),"")</f>
        <v>2971</v>
      </c>
      <c r="AF31" s="54">
        <f>IF(ISNUMBER(Data!AI33),ABS(Data!AI33-Data!$D33),"")</f>
        <v>5112</v>
      </c>
      <c r="AG31" s="2" t="str">
        <f>IF(ISNUMBER(Data!AJ27),ABS(Data!AJ27-Data!$D27),"")</f>
        <v/>
      </c>
      <c r="AH31" s="2" t="str">
        <f>IF(ISNUMBER(Data!AK27),ABS(Data!AK27-Data!$D27),"")</f>
        <v/>
      </c>
      <c r="AI31" s="2" t="str">
        <f>IF(ISNUMBER(Data!AL27),ABS(Data!AL27-Data!$D27),"")</f>
        <v/>
      </c>
      <c r="AJ31" s="2" t="str">
        <f>IF(ISNUMBER(Data!AM27),ABS(Data!AM27-Data!$D27),"")</f>
        <v/>
      </c>
      <c r="AK31" s="2" t="str">
        <f>IF(ISNUMBER(Data!AN27),ABS(Data!AN27-Data!$D27),"")</f>
        <v/>
      </c>
      <c r="AL31" s="2" t="str">
        <f>IF(ISNUMBER(Data!AO27),ABS(Data!AO27-Data!$D27),"")</f>
        <v/>
      </c>
      <c r="AM31" s="2" t="str">
        <f>IF(ISNUMBER(Data!AP27),ABS(Data!AP27-Data!$D27),"")</f>
        <v/>
      </c>
    </row>
    <row r="32" spans="1:39" x14ac:dyDescent="0.25">
      <c r="A32" s="24" t="s">
        <v>112</v>
      </c>
      <c r="B32" s="42">
        <f>IF(ISNUMBER(Data!E34),ABS(Data!E34-Data!$D34),"")</f>
        <v>8.02</v>
      </c>
      <c r="C32" s="9" t="str">
        <f>IF(ISNUMBER(Data!F34),ABS(Data!F34-Data!$D34),"")</f>
        <v/>
      </c>
      <c r="D32" s="21">
        <f>IF(ISNUMBER(Data!G34),ABS(Data!G34-Data!$D34),"")</f>
        <v>1991.68</v>
      </c>
      <c r="E32" s="21">
        <f>IF(ISNUMBER(Data!H34),ABS(Data!H34-Data!$D34),"")</f>
        <v>3.3200000000000003</v>
      </c>
      <c r="F32" s="21">
        <f>IF(ISNUMBER(Data!I34),ABS(Data!I34-Data!$D34),"")</f>
        <v>1.3200000000000003</v>
      </c>
      <c r="G32" s="21">
        <f>IF(ISNUMBER(Data!J34),ABS(Data!J34-Data!$D34),"")</f>
        <v>6.32</v>
      </c>
      <c r="H32" s="21">
        <f>IF(ISNUMBER(Data!K34),ABS(Data!K34-Data!$D34),"")</f>
        <v>19991.68</v>
      </c>
      <c r="I32" s="21">
        <f>IF(ISNUMBER(Data!L34),ABS(Data!L34-Data!$D34),"")</f>
        <v>141.68</v>
      </c>
      <c r="J32" s="21">
        <f>IF(ISNUMBER(Data!M34),ABS(Data!M34-Data!$D34),"")</f>
        <v>16.68</v>
      </c>
      <c r="K32" s="21">
        <f>IF(ISNUMBER(Data!N34),ABS(Data!N34-Data!$D34),"")</f>
        <v>1.6799999999999997</v>
      </c>
      <c r="L32" s="21">
        <f>IF(ISNUMBER(Data!O34),ABS(Data!O34-Data!$D34),"")</f>
        <v>99991.679999999993</v>
      </c>
      <c r="M32" s="21">
        <f>IF(ISNUMBER(Data!P34),ABS(Data!P34-Data!$D34),"")</f>
        <v>0.67999999999999972</v>
      </c>
      <c r="N32" s="21">
        <f>IF(ISNUMBER(Data!Q34),ABS(Data!Q34-Data!$D34),"")</f>
        <v>5.32</v>
      </c>
      <c r="O32" s="21">
        <f>IF(ISNUMBER(Data!R34),ABS(Data!R34-Data!$D34),"")</f>
        <v>391.68</v>
      </c>
      <c r="P32" s="21">
        <f>IF(ISNUMBER(Data!S34),ABS(Data!S34-Data!$D34),"")</f>
        <v>2791.68</v>
      </c>
      <c r="Q32" s="21">
        <f>IF(ISNUMBER(Data!T34),ABS(Data!T34-Data!$D34),"")</f>
        <v>991.68</v>
      </c>
      <c r="R32" s="21">
        <f>IF(ISNUMBER(Data!U34),ABS(Data!U34-Data!$D34),"")</f>
        <v>62.68</v>
      </c>
      <c r="S32" s="21">
        <f>IF(ISNUMBER(Data!V34),ABS(Data!V34-Data!$D34),"")</f>
        <v>15.68</v>
      </c>
      <c r="T32" s="21">
        <f>IF(ISNUMBER(Data!W34),ABS(Data!W34-Data!$D34),"")</f>
        <v>371.68</v>
      </c>
      <c r="U32" s="21">
        <f>IF(ISNUMBER(Data!X34),ABS(Data!X34-Data!$D34),"")</f>
        <v>4991.68</v>
      </c>
      <c r="V32" s="21">
        <f>IF(ISNUMBER(Data!Y34),ABS(Data!Y34-Data!$D34),"")</f>
        <v>491.68</v>
      </c>
      <c r="W32" s="21">
        <f>IF(ISNUMBER(Data!Z34),ABS(Data!Z34-Data!$D34),"")</f>
        <v>33.68</v>
      </c>
      <c r="X32" s="21">
        <f>IF(ISNUMBER(Data!AA34),ABS(Data!AA34-Data!$D34),"")</f>
        <v>8.27</v>
      </c>
      <c r="Y32" s="21">
        <f>IF(ISNUMBER(Data!AB34),ABS(Data!AB34-Data!$D34),"")</f>
        <v>1.3200000000000003</v>
      </c>
      <c r="Z32" s="21">
        <f>IF(ISNUMBER(Data!AC34),ABS(Data!AC34-Data!$D34),"")</f>
        <v>476.68</v>
      </c>
      <c r="AA32" s="21">
        <f>IF(ISNUMBER(Data!AD34),ABS(Data!AD34-Data!$D34),"")</f>
        <v>5.32</v>
      </c>
      <c r="AB32" s="21">
        <f>IF(ISNUMBER(Data!AE34),ABS(Data!AE34-Data!$D34),"")</f>
        <v>91.68</v>
      </c>
      <c r="AC32" s="21">
        <f>IF(ISNUMBER(Data!AF34),ABS(Data!AF34-Data!$D34),"")</f>
        <v>191.68</v>
      </c>
      <c r="AD32" s="21">
        <f>IF(ISNUMBER(Data!AG34),ABS(Data!AG34-Data!$D34),"")</f>
        <v>1.3200000000000003</v>
      </c>
      <c r="AE32" s="21">
        <f>IF(ISNUMBER(Data!AH34),ABS(Data!AH34-Data!$D34),"")</f>
        <v>27.68</v>
      </c>
      <c r="AF32" s="54">
        <f>IF(ISNUMBER(Data!AI34),ABS(Data!AI34-Data!$D34),"")</f>
        <v>11.68</v>
      </c>
      <c r="AG32" s="2" t="str">
        <f>IF(ISNUMBER(Data!AJ28),ABS(Data!AJ28-Data!$D28),"")</f>
        <v/>
      </c>
      <c r="AH32" s="2" t="str">
        <f>IF(ISNUMBER(Data!AK28),ABS(Data!AK28-Data!$D28),"")</f>
        <v/>
      </c>
      <c r="AI32" s="2" t="str">
        <f>IF(ISNUMBER(Data!AL28),ABS(Data!AL28-Data!$D28),"")</f>
        <v/>
      </c>
      <c r="AJ32" s="2" t="str">
        <f>IF(ISNUMBER(Data!AM28),ABS(Data!AM28-Data!$D28),"")</f>
        <v/>
      </c>
      <c r="AK32" s="2" t="str">
        <f>IF(ISNUMBER(Data!AN28),ABS(Data!AN28-Data!$D28),"")</f>
        <v/>
      </c>
      <c r="AL32" s="2" t="str">
        <f>IF(ISNUMBER(Data!AO28),ABS(Data!AO28-Data!$D28),"")</f>
        <v/>
      </c>
      <c r="AM32" s="2" t="str">
        <f>IF(ISNUMBER(Data!AP28),ABS(Data!AP28-Data!$D28),"")</f>
        <v/>
      </c>
    </row>
    <row r="33" spans="1:39" x14ac:dyDescent="0.25">
      <c r="A33" s="24" t="s">
        <v>113</v>
      </c>
      <c r="B33" s="42">
        <f>IF(ISNUMBER(Data!E35),ABS(Data!E35-Data!$D35),"")</f>
        <v>9999999967.2117882</v>
      </c>
      <c r="C33" s="9">
        <f>IF(ISNUMBER(Data!F35),ABS(Data!F35-Data!$D35),"")</f>
        <v>25.78821111111111</v>
      </c>
      <c r="D33" s="21">
        <f>IF(ISNUMBER(Data!G35),ABS(Data!G35-Data!$D35),"")</f>
        <v>2.7882111111111101</v>
      </c>
      <c r="E33" s="21">
        <f>IF(ISNUMBER(Data!H35),ABS(Data!H35-Data!$D35),"")</f>
        <v>27.78821111111111</v>
      </c>
      <c r="F33" s="21">
        <f>IF(ISNUMBER(Data!I35),ABS(Data!I35-Data!$D35),"")</f>
        <v>24.888211111111112</v>
      </c>
      <c r="G33" s="21">
        <f>IF(ISNUMBER(Data!J35),ABS(Data!J35-Data!$D35),"")</f>
        <v>24.78821111111111</v>
      </c>
      <c r="H33" s="21">
        <f>IF(ISNUMBER(Data!K35),ABS(Data!K35-Data!$D35),"")</f>
        <v>25.78821111111111</v>
      </c>
      <c r="I33" s="21">
        <f>IF(ISNUMBER(Data!L35),ABS(Data!L35-Data!$D35),"")</f>
        <v>25.78821111111111</v>
      </c>
      <c r="J33" s="21">
        <f>IF(ISNUMBER(Data!M35),ABS(Data!M35-Data!$D35),"")</f>
        <v>2.7882111111111101</v>
      </c>
      <c r="K33" s="21">
        <f>IF(ISNUMBER(Data!N35),ABS(Data!N35-Data!$D35),"")</f>
        <v>27.78821111111111</v>
      </c>
      <c r="L33" s="21">
        <f>IF(ISNUMBER(Data!O35),ABS(Data!O35-Data!$D35),"")</f>
        <v>0.54512222222219009</v>
      </c>
      <c r="M33" s="21">
        <f>IF(ISNUMBER(Data!P35),ABS(Data!P35-Data!$D35),"")</f>
        <v>12.21178888888889</v>
      </c>
      <c r="N33" s="21">
        <f>IF(ISNUMBER(Data!Q35),ABS(Data!Q35-Data!$D35),"")</f>
        <v>447.21178888888892</v>
      </c>
      <c r="O33" s="21">
        <f>IF(ISNUMBER(Data!R35),ABS(Data!R35-Data!$D35),"")</f>
        <v>25.78821111111111</v>
      </c>
      <c r="P33" s="21">
        <f>IF(ISNUMBER(Data!S35),ABS(Data!S35-Data!$D35),"")</f>
        <v>31.78821111111111</v>
      </c>
      <c r="Q33" s="21">
        <f>IF(ISNUMBER(Data!T35),ABS(Data!T35-Data!$D35),"")</f>
        <v>26.78821111111111</v>
      </c>
      <c r="R33" s="21">
        <f>IF(ISNUMBER(Data!U35),ABS(Data!U35-Data!$D35),"")</f>
        <v>50.21178888888889</v>
      </c>
      <c r="S33" s="21">
        <f>IF(ISNUMBER(Data!V35),ABS(Data!V35-Data!$D35),"")</f>
        <v>25.78821111111111</v>
      </c>
      <c r="T33" s="21">
        <f>IF(ISNUMBER(Data!W35),ABS(Data!W35-Data!$D35),"")</f>
        <v>22.78821111111111</v>
      </c>
      <c r="U33" s="21">
        <f>IF(ISNUMBER(Data!X35),ABS(Data!X35-Data!$D35),"")</f>
        <v>25.78821111111111</v>
      </c>
      <c r="V33" s="21">
        <f>IF(ISNUMBER(Data!Y35),ABS(Data!Y35-Data!$D35),"")</f>
        <v>25.78821111111111</v>
      </c>
      <c r="W33" s="21">
        <f>IF(ISNUMBER(Data!Z35),ABS(Data!Z35-Data!$D35),"")</f>
        <v>23.87521111111111</v>
      </c>
      <c r="X33" s="21">
        <f>IF(ISNUMBER(Data!AA35),ABS(Data!AA35-Data!$D35),"")</f>
        <v>16.78821111111111</v>
      </c>
      <c r="Y33" s="21">
        <f>IF(ISNUMBER(Data!AB35),ABS(Data!AB35-Data!$D35),"")</f>
        <v>7.7882111111111101</v>
      </c>
      <c r="Z33" s="21">
        <f>IF(ISNUMBER(Data!AC35),ABS(Data!AC35-Data!$D35),"")</f>
        <v>0.21178888888888991</v>
      </c>
      <c r="AA33" s="21">
        <f>IF(ISNUMBER(Data!AD35),ABS(Data!AD35-Data!$D35),"")</f>
        <v>9.2117888888888899</v>
      </c>
      <c r="AB33" s="21">
        <f>IF(ISNUMBER(Data!AE35),ABS(Data!AE35-Data!$D35),"")</f>
        <v>25.78821111111111</v>
      </c>
      <c r="AC33" s="21">
        <f>IF(ISNUMBER(Data!AF35),ABS(Data!AF35-Data!$D35),"")</f>
        <v>2.7882111111111101</v>
      </c>
      <c r="AD33" s="21">
        <f>IF(ISNUMBER(Data!AG35),ABS(Data!AG35-Data!$D35),"")</f>
        <v>17.78821111111111</v>
      </c>
      <c r="AE33" s="21">
        <f>IF(ISNUMBER(Data!AH35),ABS(Data!AH35-Data!$D35),"")</f>
        <v>26.28821111111111</v>
      </c>
      <c r="AF33" s="54">
        <f>IF(ISNUMBER(Data!AI35),ABS(Data!AI35-Data!$D35),"")</f>
        <v>25.78821111111111</v>
      </c>
      <c r="AG33" s="2" t="str">
        <f>IF(ISNUMBER(Data!AJ29),ABS(Data!AJ29-Data!$D29),"")</f>
        <v/>
      </c>
      <c r="AH33" s="2" t="str">
        <f>IF(ISNUMBER(Data!AK29),ABS(Data!AK29-Data!$D29),"")</f>
        <v/>
      </c>
      <c r="AI33" s="2" t="str">
        <f>IF(ISNUMBER(Data!AL29),ABS(Data!AL29-Data!$D29),"")</f>
        <v/>
      </c>
      <c r="AJ33" s="2" t="str">
        <f>IF(ISNUMBER(Data!AM29),ABS(Data!AM29-Data!$D29),"")</f>
        <v/>
      </c>
      <c r="AK33" s="2" t="str">
        <f>IF(ISNUMBER(Data!AN29),ABS(Data!AN29-Data!$D29),"")</f>
        <v/>
      </c>
      <c r="AL33" s="2" t="str">
        <f>IF(ISNUMBER(Data!AO29),ABS(Data!AO29-Data!$D29),"")</f>
        <v/>
      </c>
      <c r="AM33" s="2" t="str">
        <f>IF(ISNUMBER(Data!AP29),ABS(Data!AP29-Data!$D29),"")</f>
        <v/>
      </c>
    </row>
    <row r="34" spans="1:39" ht="15.75" thickBot="1" x14ac:dyDescent="0.3">
      <c r="A34" s="25" t="s">
        <v>114</v>
      </c>
      <c r="B34" s="43">
        <f>IF(ISNUMBER(Data!E36),ABS(Data!E36-Data!$D36),"")</f>
        <v>5</v>
      </c>
      <c r="C34" s="10">
        <f>IF(ISNUMBER(Data!F36),ABS(Data!F36-Data!$D36),"")</f>
        <v>9</v>
      </c>
      <c r="D34" s="22">
        <f>IF(ISNUMBER(Data!G36),ABS(Data!G36-Data!$D36),"")</f>
        <v>4</v>
      </c>
      <c r="E34" s="22">
        <f>IF(ISNUMBER(Data!H36),ABS(Data!H36-Data!$D36),"")</f>
        <v>6</v>
      </c>
      <c r="F34" s="22">
        <f>IF(ISNUMBER(Data!I36),ABS(Data!I36-Data!$D36),"")</f>
        <v>4</v>
      </c>
      <c r="G34" s="22">
        <f>IF(ISNUMBER(Data!J36),ABS(Data!J36-Data!$D36),"")</f>
        <v>9</v>
      </c>
      <c r="H34" s="22">
        <f>IF(ISNUMBER(Data!K36),ABS(Data!K36-Data!$D36),"")</f>
        <v>1</v>
      </c>
      <c r="I34" s="22">
        <f>IF(ISNUMBER(Data!L36),ABS(Data!L36-Data!$D36),"")</f>
        <v>3</v>
      </c>
      <c r="J34" s="22">
        <f>IF(ISNUMBER(Data!M36),ABS(Data!M36-Data!$D36),"")</f>
        <v>4</v>
      </c>
      <c r="K34" s="22">
        <f>IF(ISNUMBER(Data!N36),ABS(Data!N36-Data!$D36),"")</f>
        <v>5</v>
      </c>
      <c r="L34" s="22">
        <f>IF(ISNUMBER(Data!O36),ABS(Data!O36-Data!$D36),"")</f>
        <v>23</v>
      </c>
      <c r="M34" s="22">
        <f>IF(ISNUMBER(Data!P36),ABS(Data!P36-Data!$D36),"")</f>
        <v>3</v>
      </c>
      <c r="N34" s="22">
        <f>IF(ISNUMBER(Data!Q36),ABS(Data!Q36-Data!$D36),"")</f>
        <v>12</v>
      </c>
      <c r="O34" s="22">
        <f>IF(ISNUMBER(Data!R36),ABS(Data!R36-Data!$D36),"")</f>
        <v>1</v>
      </c>
      <c r="P34" s="22">
        <f>IF(ISNUMBER(Data!S36),ABS(Data!S36-Data!$D36),"")</f>
        <v>8</v>
      </c>
      <c r="Q34" s="22">
        <f>IF(ISNUMBER(Data!T36),ABS(Data!T36-Data!$D36),"")</f>
        <v>4</v>
      </c>
      <c r="R34" s="22">
        <f>IF(ISNUMBER(Data!U36),ABS(Data!U36-Data!$D36),"")</f>
        <v>4</v>
      </c>
      <c r="S34" s="22">
        <f>IF(ISNUMBER(Data!V36),ABS(Data!V36-Data!$D36),"")</f>
        <v>4</v>
      </c>
      <c r="T34" s="22">
        <f>IF(ISNUMBER(Data!W36),ABS(Data!W36-Data!$D36),"")</f>
        <v>1</v>
      </c>
      <c r="U34" s="22">
        <f>IF(ISNUMBER(Data!X36),ABS(Data!X36-Data!$D36),"")</f>
        <v>1</v>
      </c>
      <c r="V34" s="22">
        <f>IF(ISNUMBER(Data!Y36),ABS(Data!Y36-Data!$D36),"")</f>
        <v>4</v>
      </c>
      <c r="W34" s="22">
        <f>IF(ISNUMBER(Data!Z36),ABS(Data!Z36-Data!$D36),"")</f>
        <v>17</v>
      </c>
      <c r="X34" s="22">
        <f>IF(ISNUMBER(Data!AA36),ABS(Data!AA36-Data!$D36),"")</f>
        <v>6</v>
      </c>
      <c r="Y34" s="22">
        <f>IF(ISNUMBER(Data!AB36),ABS(Data!AB36-Data!$D36),"")</f>
        <v>4</v>
      </c>
      <c r="Z34" s="22">
        <f>IF(ISNUMBER(Data!AC36),ABS(Data!AC36-Data!$D36),"")</f>
        <v>3</v>
      </c>
      <c r="AA34" s="22">
        <f>IF(ISNUMBER(Data!AD36),ABS(Data!AD36-Data!$D36),"")</f>
        <v>17</v>
      </c>
      <c r="AB34" s="22">
        <f>IF(ISNUMBER(Data!AE36),ABS(Data!AE36-Data!$D36),"")</f>
        <v>9</v>
      </c>
      <c r="AC34" s="22">
        <f>IF(ISNUMBER(Data!AF36),ABS(Data!AF36-Data!$D36),"")</f>
        <v>1</v>
      </c>
      <c r="AD34" s="22">
        <f>IF(ISNUMBER(Data!AG36),ABS(Data!AG36-Data!$D36),"")</f>
        <v>1</v>
      </c>
      <c r="AE34" s="22">
        <f>IF(ISNUMBER(Data!AH36),ABS(Data!AH36-Data!$D36),"")</f>
        <v>1</v>
      </c>
      <c r="AF34" s="55">
        <f>IF(ISNUMBER(Data!AI36),ABS(Data!AI36-Data!$D36),"")</f>
        <v>13</v>
      </c>
      <c r="AG34" s="2" t="str">
        <f>IF(ISNUMBER(Data!AJ30),ABS(Data!AJ30-Data!$D30),"")</f>
        <v/>
      </c>
      <c r="AH34" s="2" t="str">
        <f>IF(ISNUMBER(Data!AK30),ABS(Data!AK30-Data!$D30),"")</f>
        <v/>
      </c>
      <c r="AI34" s="2" t="str">
        <f>IF(ISNUMBER(Data!AL30),ABS(Data!AL30-Data!$D30),"")</f>
        <v/>
      </c>
      <c r="AJ34" s="2" t="str">
        <f>IF(ISNUMBER(Data!AM30),ABS(Data!AM30-Data!$D30),"")</f>
        <v/>
      </c>
      <c r="AK34" s="2" t="str">
        <f>IF(ISNUMBER(Data!AN30),ABS(Data!AN30-Data!$D30),"")</f>
        <v/>
      </c>
      <c r="AL34" s="2" t="str">
        <f>IF(ISNUMBER(Data!AO30),ABS(Data!AO30-Data!$D30),"")</f>
        <v/>
      </c>
      <c r="AM34" s="2" t="str">
        <f>IF(ISNUMBER(Data!AP30),ABS(Data!AP30-Data!$D30),"")</f>
        <v/>
      </c>
    </row>
    <row r="35" spans="1:39" x14ac:dyDescent="0.25">
      <c r="A35" s="19"/>
      <c r="B35" s="2" t="str">
        <f>IF(ISNUMBER(Data!#REF!),ABS(Data!#REF!-Data!#REF!),"")</f>
        <v/>
      </c>
      <c r="C35" s="2" t="str">
        <f>IF(ISNUMBER(Data!#REF!),ABS(Data!#REF!-Data!#REF!),"")</f>
        <v/>
      </c>
      <c r="D35" s="2" t="str">
        <f>IF(ISNUMBER(Data!#REF!),ABS(Data!#REF!-Data!#REF!),"")</f>
        <v/>
      </c>
      <c r="E35" s="2" t="str">
        <f>IF(ISNUMBER(Data!#REF!),ABS(Data!#REF!-Data!#REF!),"")</f>
        <v/>
      </c>
      <c r="F35" s="2" t="str">
        <f>IF(ISNUMBER(Data!#REF!),ABS(Data!#REF!-Data!#REF!),"")</f>
        <v/>
      </c>
      <c r="G35" s="2" t="str">
        <f>IF(ISNUMBER(Data!#REF!),ABS(Data!#REF!-Data!#REF!),"")</f>
        <v/>
      </c>
      <c r="H35" s="2" t="str">
        <f>IF(ISNUMBER(Data!#REF!),ABS(Data!#REF!-Data!#REF!),"")</f>
        <v/>
      </c>
      <c r="I35" s="2" t="str">
        <f>IF(ISNUMBER(Data!#REF!),ABS(Data!#REF!-Data!#REF!),"")</f>
        <v/>
      </c>
      <c r="J35" s="2" t="str">
        <f>IF(ISNUMBER(Data!#REF!),ABS(Data!#REF!-Data!#REF!),"")</f>
        <v/>
      </c>
      <c r="K35" s="2" t="str">
        <f>IF(ISNUMBER(Data!#REF!),ABS(Data!#REF!-Data!#REF!),"")</f>
        <v/>
      </c>
      <c r="L35" s="2" t="str">
        <f>IF(ISNUMBER(Data!#REF!),ABS(Data!#REF!-Data!#REF!),"")</f>
        <v/>
      </c>
      <c r="M35" s="2" t="str">
        <f>IF(ISNUMBER(Data!#REF!),ABS(Data!#REF!-Data!#REF!),"")</f>
        <v/>
      </c>
      <c r="N35" s="2" t="str">
        <f>IF(ISNUMBER(Data!#REF!),ABS(Data!#REF!-Data!#REF!),"")</f>
        <v/>
      </c>
      <c r="O35" s="2" t="str">
        <f>IF(ISNUMBER(Data!#REF!),ABS(Data!#REF!-Data!#REF!),"")</f>
        <v/>
      </c>
      <c r="P35" s="2" t="str">
        <f>IF(ISNUMBER(Data!#REF!),ABS(Data!#REF!-Data!#REF!),"")</f>
        <v/>
      </c>
      <c r="Q35" s="2" t="str">
        <f>IF(ISNUMBER(Data!#REF!),ABS(Data!#REF!-Data!#REF!),"")</f>
        <v/>
      </c>
      <c r="R35" s="2" t="str">
        <f>IF(ISNUMBER(Data!#REF!),ABS(Data!#REF!-Data!#REF!),"")</f>
        <v/>
      </c>
      <c r="S35" s="2" t="str">
        <f>IF(ISNUMBER(Data!#REF!),ABS(Data!#REF!-Data!#REF!),"")</f>
        <v/>
      </c>
      <c r="T35" s="2" t="str">
        <f>IF(ISNUMBER(Data!#REF!),ABS(Data!#REF!-Data!#REF!),"")</f>
        <v/>
      </c>
      <c r="U35" s="2" t="str">
        <f>IF(ISNUMBER(Data!#REF!),ABS(Data!#REF!-Data!#REF!),"")</f>
        <v/>
      </c>
      <c r="V35" s="2" t="str">
        <f>IF(ISNUMBER(Data!#REF!),ABS(Data!#REF!-Data!#REF!),"")</f>
        <v/>
      </c>
      <c r="W35" s="2" t="str">
        <f>IF(ISNUMBER(Data!#REF!),ABS(Data!#REF!-Data!#REF!),"")</f>
        <v/>
      </c>
      <c r="X35" s="2" t="str">
        <f>IF(ISNUMBER(Data!#REF!),ABS(Data!#REF!-Data!#REF!),"")</f>
        <v/>
      </c>
      <c r="Y35" s="2" t="str">
        <f>IF(ISNUMBER(Data!#REF!),ABS(Data!#REF!-Data!#REF!),"")</f>
        <v/>
      </c>
      <c r="Z35" s="2" t="str">
        <f>IF(ISNUMBER(Data!#REF!),ABS(Data!#REF!-Data!#REF!),"")</f>
        <v/>
      </c>
      <c r="AA35" s="2" t="str">
        <f>IF(ISNUMBER(Data!#REF!),ABS(Data!#REF!-Data!#REF!),"")</f>
        <v/>
      </c>
      <c r="AB35" s="2" t="str">
        <f>IF(ISNUMBER(Data!#REF!),ABS(Data!#REF!-Data!#REF!),"")</f>
        <v/>
      </c>
      <c r="AC35" s="2" t="str">
        <f>IF(ISNUMBER(Data!#REF!),ABS(Data!#REF!-Data!#REF!),"")</f>
        <v/>
      </c>
      <c r="AD35" s="2" t="str">
        <f>IF(ISNUMBER(Data!#REF!),ABS(Data!#REF!-Data!#REF!),"")</f>
        <v/>
      </c>
      <c r="AE35" s="2" t="str">
        <f>IF(ISNUMBER(Data!#REF!),ABS(Data!#REF!-Data!#REF!),"")</f>
        <v/>
      </c>
      <c r="AF35" s="2" t="str">
        <f>IF(ISNUMBER(Data!#REF!),ABS(Data!#REF!-Data!#REF!),"")</f>
        <v/>
      </c>
      <c r="AG35" s="2" t="str">
        <f>IF(ISNUMBER(Data!#REF!),ABS(Data!#REF!-Data!#REF!),"")</f>
        <v/>
      </c>
      <c r="AH35" s="2" t="str">
        <f>IF(ISNUMBER(Data!#REF!),ABS(Data!#REF!-Data!#REF!),"")</f>
        <v/>
      </c>
      <c r="AI35" s="2" t="str">
        <f>IF(ISNUMBER(Data!#REF!),ABS(Data!#REF!-Data!#REF!),"")</f>
        <v/>
      </c>
      <c r="AJ35" s="2" t="str">
        <f>IF(ISNUMBER(Data!#REF!),ABS(Data!#REF!-Data!#REF!),"")</f>
        <v/>
      </c>
      <c r="AK35" s="2" t="str">
        <f>IF(ISNUMBER(Data!#REF!),ABS(Data!#REF!-Data!#REF!),"")</f>
        <v/>
      </c>
      <c r="AL35" s="2" t="str">
        <f>IF(ISNUMBER(Data!#REF!),ABS(Data!#REF!-Data!#REF!),"")</f>
        <v/>
      </c>
      <c r="AM35" s="2" t="str">
        <f>IF(ISNUMBER(Data!#REF!),ABS(Data!#REF!-Data!#REF!),"")</f>
        <v/>
      </c>
    </row>
    <row r="36" spans="1:39" x14ac:dyDescent="0.25">
      <c r="A36" s="19"/>
      <c r="B36" s="2" t="str">
        <f>IF(ISNUMBER(Data!#REF!),ABS(Data!#REF!-Data!#REF!),"")</f>
        <v/>
      </c>
      <c r="C36" s="2" t="str">
        <f>IF(ISNUMBER(Data!#REF!),ABS(Data!#REF!-Data!#REF!),"")</f>
        <v/>
      </c>
      <c r="D36" s="2" t="str">
        <f>IF(ISNUMBER(Data!#REF!),ABS(Data!#REF!-Data!#REF!),"")</f>
        <v/>
      </c>
      <c r="E36" s="2" t="str">
        <f>IF(ISNUMBER(Data!#REF!),ABS(Data!#REF!-Data!#REF!),"")</f>
        <v/>
      </c>
      <c r="F36" s="2" t="str">
        <f>IF(ISNUMBER(Data!#REF!),ABS(Data!#REF!-Data!#REF!),"")</f>
        <v/>
      </c>
      <c r="G36" s="2" t="str">
        <f>IF(ISNUMBER(Data!#REF!),ABS(Data!#REF!-Data!#REF!),"")</f>
        <v/>
      </c>
      <c r="H36" s="2" t="str">
        <f>IF(ISNUMBER(Data!#REF!),ABS(Data!#REF!-Data!#REF!),"")</f>
        <v/>
      </c>
      <c r="I36" s="2" t="str">
        <f>IF(ISNUMBER(Data!#REF!),ABS(Data!#REF!-Data!#REF!),"")</f>
        <v/>
      </c>
      <c r="J36" s="2" t="str">
        <f>IF(ISNUMBER(Data!#REF!),ABS(Data!#REF!-Data!#REF!),"")</f>
        <v/>
      </c>
      <c r="K36" s="2" t="str">
        <f>IF(ISNUMBER(Data!#REF!),ABS(Data!#REF!-Data!#REF!),"")</f>
        <v/>
      </c>
      <c r="L36" s="2" t="str">
        <f>IF(ISNUMBER(Data!#REF!),ABS(Data!#REF!-Data!#REF!),"")</f>
        <v/>
      </c>
      <c r="M36" s="2" t="str">
        <f>IF(ISNUMBER(Data!#REF!),ABS(Data!#REF!-Data!#REF!),"")</f>
        <v/>
      </c>
      <c r="N36" s="2" t="str">
        <f>IF(ISNUMBER(Data!#REF!),ABS(Data!#REF!-Data!#REF!),"")</f>
        <v/>
      </c>
      <c r="O36" s="2" t="str">
        <f>IF(ISNUMBER(Data!#REF!),ABS(Data!#REF!-Data!#REF!),"")</f>
        <v/>
      </c>
      <c r="P36" s="2" t="str">
        <f>IF(ISNUMBER(Data!#REF!),ABS(Data!#REF!-Data!#REF!),"")</f>
        <v/>
      </c>
      <c r="Q36" s="2" t="str">
        <f>IF(ISNUMBER(Data!#REF!),ABS(Data!#REF!-Data!#REF!),"")</f>
        <v/>
      </c>
      <c r="R36" s="2" t="str">
        <f>IF(ISNUMBER(Data!#REF!),ABS(Data!#REF!-Data!#REF!),"")</f>
        <v/>
      </c>
      <c r="S36" s="2" t="str">
        <f>IF(ISNUMBER(Data!#REF!),ABS(Data!#REF!-Data!#REF!),"")</f>
        <v/>
      </c>
      <c r="T36" s="2" t="str">
        <f>IF(ISNUMBER(Data!#REF!),ABS(Data!#REF!-Data!#REF!),"")</f>
        <v/>
      </c>
      <c r="U36" s="2" t="str">
        <f>IF(ISNUMBER(Data!#REF!),ABS(Data!#REF!-Data!#REF!),"")</f>
        <v/>
      </c>
      <c r="V36" s="2" t="str">
        <f>IF(ISNUMBER(Data!#REF!),ABS(Data!#REF!-Data!#REF!),"")</f>
        <v/>
      </c>
      <c r="W36" s="2" t="str">
        <f>IF(ISNUMBER(Data!#REF!),ABS(Data!#REF!-Data!#REF!),"")</f>
        <v/>
      </c>
      <c r="X36" s="2" t="str">
        <f>IF(ISNUMBER(Data!#REF!),ABS(Data!#REF!-Data!#REF!),"")</f>
        <v/>
      </c>
      <c r="Y36" s="2" t="str">
        <f>IF(ISNUMBER(Data!#REF!),ABS(Data!#REF!-Data!#REF!),"")</f>
        <v/>
      </c>
      <c r="Z36" s="2" t="str">
        <f>IF(ISNUMBER(Data!#REF!),ABS(Data!#REF!-Data!#REF!),"")</f>
        <v/>
      </c>
      <c r="AA36" s="2"/>
      <c r="AB36" s="2"/>
      <c r="AC36" s="2"/>
      <c r="AD36" s="2"/>
      <c r="AE36" s="2" t="str">
        <f>IF(ISNUMBER(Data!#REF!),ABS(Data!#REF!-Data!#REF!),"")</f>
        <v/>
      </c>
      <c r="AF36" s="2" t="str">
        <f>IF(ISNUMBER(Data!#REF!),ABS(Data!#REF!-Data!#REF!),"")</f>
        <v/>
      </c>
      <c r="AG36" s="2" t="str">
        <f>IF(ISNUMBER(Data!#REF!),ABS(Data!#REF!-Data!#REF!),"")</f>
        <v/>
      </c>
      <c r="AH36" s="2" t="str">
        <f>IF(ISNUMBER(Data!#REF!),ABS(Data!#REF!-Data!#REF!),"")</f>
        <v/>
      </c>
      <c r="AI36" s="2" t="str">
        <f>IF(ISNUMBER(Data!#REF!),ABS(Data!#REF!-Data!#REF!),"")</f>
        <v/>
      </c>
      <c r="AJ36" s="2" t="str">
        <f>IF(ISNUMBER(Data!#REF!),ABS(Data!#REF!-Data!#REF!),"")</f>
        <v/>
      </c>
      <c r="AK36" s="2" t="str">
        <f>IF(ISNUMBER(Data!#REF!),ABS(Data!#REF!-Data!#REF!),"")</f>
        <v/>
      </c>
      <c r="AL36" s="2" t="str">
        <f>IF(ISNUMBER(Data!#REF!),ABS(Data!#REF!-Data!#REF!),"")</f>
        <v/>
      </c>
      <c r="AM36" s="2" t="str">
        <f>IF(ISNUMBER(Data!#REF!),ABS(Data!#REF!-Data!#REF!),"")</f>
        <v/>
      </c>
    </row>
    <row r="37" spans="1:39" x14ac:dyDescent="0.25">
      <c r="A37" s="19"/>
      <c r="B37" s="2" t="str">
        <f>IF(ISNUMBER(Data!#REF!),ABS(Data!#REF!-Data!#REF!),"")</f>
        <v/>
      </c>
      <c r="C37" s="2" t="str">
        <f>IF(ISNUMBER(Data!#REF!),ABS(Data!#REF!-Data!#REF!),"")</f>
        <v/>
      </c>
      <c r="D37" s="2" t="str">
        <f>IF(ISNUMBER(Data!#REF!),ABS(Data!#REF!-Data!#REF!),"")</f>
        <v/>
      </c>
      <c r="E37" s="2" t="str">
        <f>IF(ISNUMBER(Data!#REF!),ABS(Data!#REF!-Data!#REF!),"")</f>
        <v/>
      </c>
      <c r="F37" s="2" t="str">
        <f>IF(ISNUMBER(Data!#REF!),ABS(Data!#REF!-Data!#REF!),"")</f>
        <v/>
      </c>
      <c r="G37" s="2" t="str">
        <f>IF(ISNUMBER(Data!#REF!),ABS(Data!#REF!-Data!#REF!),"")</f>
        <v/>
      </c>
      <c r="H37" s="2" t="str">
        <f>IF(ISNUMBER(Data!#REF!),ABS(Data!#REF!-Data!#REF!),"")</f>
        <v/>
      </c>
      <c r="I37" s="2" t="str">
        <f>IF(ISNUMBER(Data!#REF!),ABS(Data!#REF!-Data!#REF!),"")</f>
        <v/>
      </c>
      <c r="J37" s="2" t="str">
        <f>IF(ISNUMBER(Data!#REF!),ABS(Data!#REF!-Data!#REF!),"")</f>
        <v/>
      </c>
      <c r="K37" s="2" t="str">
        <f>IF(ISNUMBER(Data!#REF!),ABS(Data!#REF!-Data!#REF!),"")</f>
        <v/>
      </c>
      <c r="L37" s="2" t="str">
        <f>IF(ISNUMBER(Data!#REF!),ABS(Data!#REF!-Data!#REF!),"")</f>
        <v/>
      </c>
      <c r="M37" s="2" t="str">
        <f>IF(ISNUMBER(Data!#REF!),ABS(Data!#REF!-Data!#REF!),"")</f>
        <v/>
      </c>
      <c r="N37" s="2" t="str">
        <f>IF(ISNUMBER(Data!#REF!),ABS(Data!#REF!-Data!#REF!),"")</f>
        <v/>
      </c>
      <c r="O37" s="2" t="str">
        <f>IF(ISNUMBER(Data!#REF!),ABS(Data!#REF!-Data!#REF!),"")</f>
        <v/>
      </c>
      <c r="P37" s="2" t="str">
        <f>IF(ISNUMBER(Data!#REF!),ABS(Data!#REF!-Data!#REF!),"")</f>
        <v/>
      </c>
      <c r="Q37" s="2" t="str">
        <f>IF(ISNUMBER(Data!#REF!),ABS(Data!#REF!-Data!#REF!),"")</f>
        <v/>
      </c>
      <c r="R37" s="2" t="str">
        <f>IF(ISNUMBER(Data!#REF!),ABS(Data!#REF!-Data!#REF!),"")</f>
        <v/>
      </c>
      <c r="S37" s="2" t="str">
        <f>IF(ISNUMBER(Data!#REF!),ABS(Data!#REF!-Data!#REF!),"")</f>
        <v/>
      </c>
      <c r="T37" s="2" t="str">
        <f>IF(ISNUMBER(Data!#REF!),ABS(Data!#REF!-Data!#REF!),"")</f>
        <v/>
      </c>
      <c r="U37" s="2" t="str">
        <f>IF(ISNUMBER(Data!#REF!),ABS(Data!#REF!-Data!#REF!),"")</f>
        <v/>
      </c>
      <c r="V37" s="2" t="str">
        <f>IF(ISNUMBER(Data!#REF!),ABS(Data!#REF!-Data!#REF!),"")</f>
        <v/>
      </c>
      <c r="W37" s="2" t="str">
        <f>IF(ISNUMBER(Data!#REF!),ABS(Data!#REF!-Data!#REF!),"")</f>
        <v/>
      </c>
      <c r="X37" s="2" t="str">
        <f>IF(ISNUMBER(Data!#REF!),ABS(Data!#REF!-Data!#REF!),"")</f>
        <v/>
      </c>
      <c r="Y37" s="2" t="str">
        <f>IF(ISNUMBER(Data!#REF!),ABS(Data!#REF!-Data!#REF!),"")</f>
        <v/>
      </c>
      <c r="Z37" s="2" t="str">
        <f>IF(ISNUMBER(Data!#REF!),ABS(Data!#REF!-Data!#REF!),"")</f>
        <v/>
      </c>
      <c r="AA37" s="2"/>
      <c r="AB37" s="2"/>
      <c r="AC37" s="2"/>
      <c r="AD37" s="2"/>
      <c r="AE37" s="2" t="str">
        <f>IF(ISNUMBER(Data!#REF!),ABS(Data!#REF!-Data!#REF!),"")</f>
        <v/>
      </c>
      <c r="AF37" s="2" t="str">
        <f>IF(ISNUMBER(Data!#REF!),ABS(Data!#REF!-Data!#REF!),"")</f>
        <v/>
      </c>
      <c r="AG37" s="2" t="str">
        <f>IF(ISNUMBER(Data!#REF!),ABS(Data!#REF!-Data!#REF!),"")</f>
        <v/>
      </c>
      <c r="AH37" s="2" t="str">
        <f>IF(ISNUMBER(Data!#REF!),ABS(Data!#REF!-Data!#REF!),"")</f>
        <v/>
      </c>
      <c r="AI37" s="2" t="str">
        <f>IF(ISNUMBER(Data!#REF!),ABS(Data!#REF!-Data!#REF!),"")</f>
        <v/>
      </c>
      <c r="AJ37" s="2" t="str">
        <f>IF(ISNUMBER(Data!#REF!),ABS(Data!#REF!-Data!#REF!),"")</f>
        <v/>
      </c>
      <c r="AK37" s="2" t="str">
        <f>IF(ISNUMBER(Data!#REF!),ABS(Data!#REF!-Data!#REF!),"")</f>
        <v/>
      </c>
      <c r="AL37" s="2" t="str">
        <f>IF(ISNUMBER(Data!#REF!),ABS(Data!#REF!-Data!#REF!),"")</f>
        <v/>
      </c>
      <c r="AM37" s="2" t="str">
        <f>IF(ISNUMBER(Data!#REF!),ABS(Data!#REF!-Data!#REF!),"")</f>
        <v/>
      </c>
    </row>
    <row r="38" spans="1:39" x14ac:dyDescent="0.25">
      <c r="A38" s="19"/>
      <c r="B38" s="2" t="str">
        <f>IF(ISNUMBER(Data!#REF!),ABS(Data!#REF!-Data!#REF!),"")</f>
        <v/>
      </c>
      <c r="C38" s="2" t="str">
        <f>IF(ISNUMBER(Data!#REF!),ABS(Data!#REF!-Data!#REF!),"")</f>
        <v/>
      </c>
      <c r="D38" s="2" t="str">
        <f>IF(ISNUMBER(Data!#REF!),ABS(Data!#REF!-Data!#REF!),"")</f>
        <v/>
      </c>
      <c r="E38" s="2" t="str">
        <f>IF(ISNUMBER(Data!#REF!),ABS(Data!#REF!-Data!#REF!),"")</f>
        <v/>
      </c>
      <c r="F38" s="2" t="str">
        <f>IF(ISNUMBER(Data!#REF!),ABS(Data!#REF!-Data!#REF!),"")</f>
        <v/>
      </c>
      <c r="G38" s="2" t="str">
        <f>IF(ISNUMBER(Data!#REF!),ABS(Data!#REF!-Data!#REF!),"")</f>
        <v/>
      </c>
      <c r="H38" s="2" t="str">
        <f>IF(ISNUMBER(Data!#REF!),ABS(Data!#REF!-Data!#REF!),"")</f>
        <v/>
      </c>
      <c r="I38" s="2" t="str">
        <f>IF(ISNUMBER(Data!#REF!),ABS(Data!#REF!-Data!#REF!),"")</f>
        <v/>
      </c>
      <c r="J38" s="2" t="str">
        <f>IF(ISNUMBER(Data!#REF!),ABS(Data!#REF!-Data!#REF!),"")</f>
        <v/>
      </c>
      <c r="K38" s="2" t="str">
        <f>IF(ISNUMBER(Data!#REF!),ABS(Data!#REF!-Data!#REF!),"")</f>
        <v/>
      </c>
      <c r="L38" s="2" t="str">
        <f>IF(ISNUMBER(Data!#REF!),ABS(Data!#REF!-Data!#REF!),"")</f>
        <v/>
      </c>
      <c r="M38" s="2" t="str">
        <f>IF(ISNUMBER(Data!#REF!),ABS(Data!#REF!-Data!#REF!),"")</f>
        <v/>
      </c>
      <c r="N38" s="2" t="str">
        <f>IF(ISNUMBER(Data!#REF!),ABS(Data!#REF!-Data!#REF!),"")</f>
        <v/>
      </c>
      <c r="O38" s="2" t="str">
        <f>IF(ISNUMBER(Data!#REF!),ABS(Data!#REF!-Data!#REF!),"")</f>
        <v/>
      </c>
      <c r="P38" s="2" t="str">
        <f>IF(ISNUMBER(Data!#REF!),ABS(Data!#REF!-Data!#REF!),"")</f>
        <v/>
      </c>
      <c r="Q38" s="2" t="str">
        <f>IF(ISNUMBER(Data!#REF!),ABS(Data!#REF!-Data!#REF!),"")</f>
        <v/>
      </c>
      <c r="R38" s="2" t="str">
        <f>IF(ISNUMBER(Data!#REF!),ABS(Data!#REF!-Data!#REF!),"")</f>
        <v/>
      </c>
      <c r="S38" s="2" t="str">
        <f>IF(ISNUMBER(Data!#REF!),ABS(Data!#REF!-Data!#REF!),"")</f>
        <v/>
      </c>
      <c r="T38" s="2" t="str">
        <f>IF(ISNUMBER(Data!#REF!),ABS(Data!#REF!-Data!#REF!),"")</f>
        <v/>
      </c>
      <c r="U38" s="2" t="str">
        <f>IF(ISNUMBER(Data!#REF!),ABS(Data!#REF!-Data!#REF!),"")</f>
        <v/>
      </c>
      <c r="V38" s="2" t="str">
        <f>IF(ISNUMBER(Data!#REF!),ABS(Data!#REF!-Data!#REF!),"")</f>
        <v/>
      </c>
      <c r="W38" s="2" t="str">
        <f>IF(ISNUMBER(Data!#REF!),ABS(Data!#REF!-Data!#REF!),"")</f>
        <v/>
      </c>
      <c r="X38" s="2" t="str">
        <f>IF(ISNUMBER(Data!#REF!),ABS(Data!#REF!-Data!#REF!),"")</f>
        <v/>
      </c>
      <c r="Y38" s="2" t="str">
        <f>IF(ISNUMBER(Data!#REF!),ABS(Data!#REF!-Data!#REF!),"")</f>
        <v/>
      </c>
      <c r="Z38" s="2" t="str">
        <f>IF(ISNUMBER(Data!#REF!),ABS(Data!#REF!-Data!#REF!),"")</f>
        <v/>
      </c>
      <c r="AA38" s="2"/>
      <c r="AB38" s="2"/>
      <c r="AC38" s="2"/>
      <c r="AD38" s="2"/>
      <c r="AE38" s="2" t="str">
        <f>IF(ISNUMBER(Data!#REF!),ABS(Data!#REF!-Data!#REF!),"")</f>
        <v/>
      </c>
      <c r="AF38" s="2" t="str">
        <f>IF(ISNUMBER(Data!#REF!),ABS(Data!#REF!-Data!#REF!),"")</f>
        <v/>
      </c>
      <c r="AG38" s="2" t="str">
        <f>IF(ISNUMBER(Data!#REF!),ABS(Data!#REF!-Data!#REF!),"")</f>
        <v/>
      </c>
      <c r="AH38" s="2" t="str">
        <f>IF(ISNUMBER(Data!#REF!),ABS(Data!#REF!-Data!#REF!),"")</f>
        <v/>
      </c>
      <c r="AI38" s="2" t="str">
        <f>IF(ISNUMBER(Data!#REF!),ABS(Data!#REF!-Data!#REF!),"")</f>
        <v/>
      </c>
      <c r="AJ38" s="2" t="str">
        <f>IF(ISNUMBER(Data!#REF!),ABS(Data!#REF!-Data!#REF!),"")</f>
        <v/>
      </c>
      <c r="AK38" s="2" t="str">
        <f>IF(ISNUMBER(Data!#REF!),ABS(Data!#REF!-Data!#REF!),"")</f>
        <v/>
      </c>
      <c r="AL38" s="2" t="str">
        <f>IF(ISNUMBER(Data!#REF!),ABS(Data!#REF!-Data!#REF!),"")</f>
        <v/>
      </c>
      <c r="AM38" s="2" t="str">
        <f>IF(ISNUMBER(Data!#REF!),ABS(Data!#REF!-Data!#REF!),"")</f>
        <v/>
      </c>
    </row>
    <row r="39" spans="1:39" x14ac:dyDescent="0.25">
      <c r="A39" s="19"/>
      <c r="B39" s="2" t="str">
        <f>IF(ISNUMBER(Data!#REF!),ABS(Data!#REF!-Data!#REF!),"")</f>
        <v/>
      </c>
      <c r="C39" s="2" t="str">
        <f>IF(ISNUMBER(Data!#REF!),ABS(Data!#REF!-Data!#REF!),"")</f>
        <v/>
      </c>
      <c r="D39" s="2" t="str">
        <f>IF(ISNUMBER(Data!#REF!),ABS(Data!#REF!-Data!#REF!),"")</f>
        <v/>
      </c>
      <c r="E39" s="2" t="str">
        <f>IF(ISNUMBER(Data!#REF!),ABS(Data!#REF!-Data!#REF!),"")</f>
        <v/>
      </c>
      <c r="F39" s="2" t="str">
        <f>IF(ISNUMBER(Data!#REF!),ABS(Data!#REF!-Data!#REF!),"")</f>
        <v/>
      </c>
      <c r="G39" s="2" t="str">
        <f>IF(ISNUMBER(Data!#REF!),ABS(Data!#REF!-Data!#REF!),"")</f>
        <v/>
      </c>
      <c r="H39" s="2" t="str">
        <f>IF(ISNUMBER(Data!#REF!),ABS(Data!#REF!-Data!#REF!),"")</f>
        <v/>
      </c>
      <c r="I39" s="2" t="str">
        <f>IF(ISNUMBER(Data!#REF!),ABS(Data!#REF!-Data!#REF!),"")</f>
        <v/>
      </c>
      <c r="J39" s="2" t="str">
        <f>IF(ISNUMBER(Data!#REF!),ABS(Data!#REF!-Data!#REF!),"")</f>
        <v/>
      </c>
      <c r="K39" s="2" t="str">
        <f>IF(ISNUMBER(Data!#REF!),ABS(Data!#REF!-Data!#REF!),"")</f>
        <v/>
      </c>
      <c r="L39" s="2" t="str">
        <f>IF(ISNUMBER(Data!#REF!),ABS(Data!#REF!-Data!#REF!),"")</f>
        <v/>
      </c>
      <c r="M39" s="2" t="str">
        <f>IF(ISNUMBER(Data!#REF!),ABS(Data!#REF!-Data!#REF!),"")</f>
        <v/>
      </c>
      <c r="N39" s="2" t="str">
        <f>IF(ISNUMBER(Data!#REF!),ABS(Data!#REF!-Data!#REF!),"")</f>
        <v/>
      </c>
      <c r="O39" s="2" t="str">
        <f>IF(ISNUMBER(Data!#REF!),ABS(Data!#REF!-Data!#REF!),"")</f>
        <v/>
      </c>
      <c r="P39" s="2" t="str">
        <f>IF(ISNUMBER(Data!#REF!),ABS(Data!#REF!-Data!#REF!),"")</f>
        <v/>
      </c>
      <c r="Q39" s="2" t="str">
        <f>IF(ISNUMBER(Data!#REF!),ABS(Data!#REF!-Data!#REF!),"")</f>
        <v/>
      </c>
      <c r="R39" s="2" t="str">
        <f>IF(ISNUMBER(Data!#REF!),ABS(Data!#REF!-Data!#REF!),"")</f>
        <v/>
      </c>
      <c r="S39" s="2" t="str">
        <f>IF(ISNUMBER(Data!#REF!),ABS(Data!#REF!-Data!#REF!),"")</f>
        <v/>
      </c>
      <c r="T39" s="2" t="str">
        <f>IF(ISNUMBER(Data!#REF!),ABS(Data!#REF!-Data!#REF!),"")</f>
        <v/>
      </c>
      <c r="U39" s="2" t="str">
        <f>IF(ISNUMBER(Data!#REF!),ABS(Data!#REF!-Data!#REF!),"")</f>
        <v/>
      </c>
      <c r="V39" s="2" t="str">
        <f>IF(ISNUMBER(Data!#REF!),ABS(Data!#REF!-Data!#REF!),"")</f>
        <v/>
      </c>
      <c r="W39" s="2" t="str">
        <f>IF(ISNUMBER(Data!#REF!),ABS(Data!#REF!-Data!#REF!),"")</f>
        <v/>
      </c>
      <c r="X39" s="2" t="str">
        <f>IF(ISNUMBER(Data!#REF!),ABS(Data!#REF!-Data!#REF!),"")</f>
        <v/>
      </c>
      <c r="Y39" s="2" t="str">
        <f>IF(ISNUMBER(Data!#REF!),ABS(Data!#REF!-Data!#REF!),"")</f>
        <v/>
      </c>
      <c r="Z39" s="2" t="str">
        <f>IF(ISNUMBER(Data!#REF!),ABS(Data!#REF!-Data!#REF!),"")</f>
        <v/>
      </c>
      <c r="AA39" s="2" t="str">
        <f>IF(ISNUMBER(Data!#REF!),ABS(Data!#REF!-Data!#REF!),"")</f>
        <v/>
      </c>
      <c r="AB39" s="2" t="str">
        <f>IF(ISNUMBER(Data!#REF!),ABS(Data!#REF!-Data!#REF!),"")</f>
        <v/>
      </c>
      <c r="AC39" s="2" t="str">
        <f>IF(ISNUMBER(Data!#REF!),ABS(Data!#REF!-Data!#REF!),"")</f>
        <v/>
      </c>
      <c r="AD39" s="2" t="str">
        <f>IF(ISNUMBER(Data!#REF!),ABS(Data!#REF!-Data!#REF!),"")</f>
        <v/>
      </c>
      <c r="AE39" s="2" t="str">
        <f>IF(ISNUMBER(Data!#REF!),ABS(Data!#REF!-Data!#REF!),"")</f>
        <v/>
      </c>
      <c r="AF39" s="2" t="str">
        <f>IF(ISNUMBER(Data!#REF!),ABS(Data!#REF!-Data!#REF!),"")</f>
        <v/>
      </c>
      <c r="AG39" s="2" t="str">
        <f>IF(ISNUMBER(Data!#REF!),ABS(Data!#REF!-Data!#REF!),"")</f>
        <v/>
      </c>
      <c r="AH39" s="2" t="str">
        <f>IF(ISNUMBER(Data!#REF!),ABS(Data!#REF!-Data!#REF!),"")</f>
        <v/>
      </c>
      <c r="AI39" s="2" t="str">
        <f>IF(ISNUMBER(Data!#REF!),ABS(Data!#REF!-Data!#REF!),"")</f>
        <v/>
      </c>
      <c r="AJ39" s="2" t="str">
        <f>IF(ISNUMBER(Data!#REF!),ABS(Data!#REF!-Data!#REF!),"")</f>
        <v/>
      </c>
      <c r="AK39" s="2" t="str">
        <f>IF(ISNUMBER(Data!#REF!),ABS(Data!#REF!-Data!#REF!),"")</f>
        <v/>
      </c>
      <c r="AL39" s="2" t="str">
        <f>IF(ISNUMBER(Data!#REF!),ABS(Data!#REF!-Data!#REF!),"")</f>
        <v/>
      </c>
      <c r="AM39" s="2" t="str">
        <f>IF(ISNUMBER(Data!#REF!),ABS(Data!#REF!-Data!#REF!),"")</f>
        <v/>
      </c>
    </row>
    <row r="40" spans="1:39" x14ac:dyDescent="0.25">
      <c r="A40" s="19"/>
      <c r="B40" s="2" t="str">
        <f>IF(ISNUMBER(Data!#REF!),ABS(Data!#REF!-Data!#REF!),"")</f>
        <v/>
      </c>
      <c r="C40" s="2" t="str">
        <f>IF(ISNUMBER(Data!#REF!),ABS(Data!#REF!-Data!#REF!),"")</f>
        <v/>
      </c>
      <c r="D40" s="2" t="str">
        <f>IF(ISNUMBER(Data!#REF!),ABS(Data!#REF!-Data!#REF!),"")</f>
        <v/>
      </c>
      <c r="E40" s="2" t="str">
        <f>IF(ISNUMBER(Data!#REF!),ABS(Data!#REF!-Data!#REF!),"")</f>
        <v/>
      </c>
      <c r="F40" s="2" t="str">
        <f>IF(ISNUMBER(Data!#REF!),ABS(Data!#REF!-Data!#REF!),"")</f>
        <v/>
      </c>
      <c r="G40" s="2" t="str">
        <f>IF(ISNUMBER(Data!#REF!),ABS(Data!#REF!-Data!#REF!),"")</f>
        <v/>
      </c>
      <c r="H40" s="2" t="str">
        <f>IF(ISNUMBER(Data!#REF!),ABS(Data!#REF!-Data!#REF!),"")</f>
        <v/>
      </c>
      <c r="I40" s="2" t="str">
        <f>IF(ISNUMBER(Data!#REF!),ABS(Data!#REF!-Data!#REF!),"")</f>
        <v/>
      </c>
      <c r="J40" s="2" t="str">
        <f>IF(ISNUMBER(Data!#REF!),ABS(Data!#REF!-Data!#REF!),"")</f>
        <v/>
      </c>
      <c r="K40" s="2" t="str">
        <f>IF(ISNUMBER(Data!#REF!),ABS(Data!#REF!-Data!#REF!),"")</f>
        <v/>
      </c>
      <c r="L40" s="2" t="str">
        <f>IF(ISNUMBER(Data!#REF!),ABS(Data!#REF!-Data!#REF!),"")</f>
        <v/>
      </c>
      <c r="M40" s="2" t="str">
        <f>IF(ISNUMBER(Data!#REF!),ABS(Data!#REF!-Data!#REF!),"")</f>
        <v/>
      </c>
      <c r="N40" s="2" t="str">
        <f>IF(ISNUMBER(Data!#REF!),ABS(Data!#REF!-Data!#REF!),"")</f>
        <v/>
      </c>
      <c r="O40" s="2" t="str">
        <f>IF(ISNUMBER(Data!#REF!),ABS(Data!#REF!-Data!#REF!),"")</f>
        <v/>
      </c>
      <c r="P40" s="2" t="str">
        <f>IF(ISNUMBER(Data!#REF!),ABS(Data!#REF!-Data!#REF!),"")</f>
        <v/>
      </c>
      <c r="Q40" s="2" t="str">
        <f>IF(ISNUMBER(Data!#REF!),ABS(Data!#REF!-Data!#REF!),"")</f>
        <v/>
      </c>
      <c r="R40" s="2" t="str">
        <f>IF(ISNUMBER(Data!#REF!),ABS(Data!#REF!-Data!#REF!),"")</f>
        <v/>
      </c>
      <c r="S40" s="2" t="str">
        <f>IF(ISNUMBER(Data!#REF!),ABS(Data!#REF!-Data!#REF!),"")</f>
        <v/>
      </c>
      <c r="T40" s="2" t="str">
        <f>IF(ISNUMBER(Data!#REF!),ABS(Data!#REF!-Data!#REF!),"")</f>
        <v/>
      </c>
      <c r="U40" s="2" t="str">
        <f>IF(ISNUMBER(Data!#REF!),ABS(Data!#REF!-Data!#REF!),"")</f>
        <v/>
      </c>
      <c r="V40" s="2" t="str">
        <f>IF(ISNUMBER(Data!#REF!),ABS(Data!#REF!-Data!#REF!),"")</f>
        <v/>
      </c>
      <c r="W40" s="2" t="str">
        <f>IF(ISNUMBER(Data!#REF!),ABS(Data!#REF!-Data!#REF!),"")</f>
        <v/>
      </c>
      <c r="X40" s="2" t="str">
        <f>IF(ISNUMBER(Data!#REF!),ABS(Data!#REF!-Data!#REF!),"")</f>
        <v/>
      </c>
      <c r="Y40" s="2" t="str">
        <f>IF(ISNUMBER(Data!#REF!),ABS(Data!#REF!-Data!#REF!),"")</f>
        <v/>
      </c>
      <c r="Z40" s="2" t="str">
        <f>IF(ISNUMBER(Data!#REF!),ABS(Data!#REF!-Data!#REF!),"")</f>
        <v/>
      </c>
      <c r="AA40" s="2" t="str">
        <f>IF(ISNUMBER(Data!#REF!),ABS(Data!#REF!-Data!#REF!),"")</f>
        <v/>
      </c>
      <c r="AB40" s="2" t="str">
        <f>IF(ISNUMBER(Data!#REF!),ABS(Data!#REF!-Data!#REF!),"")</f>
        <v/>
      </c>
      <c r="AC40" s="2" t="str">
        <f>IF(ISNUMBER(Data!#REF!),ABS(Data!#REF!-Data!#REF!),"")</f>
        <v/>
      </c>
      <c r="AD40" s="2" t="str">
        <f>IF(ISNUMBER(Data!#REF!),ABS(Data!#REF!-Data!#REF!),"")</f>
        <v/>
      </c>
      <c r="AE40" s="2" t="str">
        <f>IF(ISNUMBER(Data!#REF!),ABS(Data!#REF!-Data!#REF!),"")</f>
        <v/>
      </c>
      <c r="AF40" s="2" t="str">
        <f>IF(ISNUMBER(Data!#REF!),ABS(Data!#REF!-Data!#REF!),"")</f>
        <v/>
      </c>
      <c r="AG40" s="2" t="str">
        <f>IF(ISNUMBER(Data!#REF!),ABS(Data!#REF!-Data!#REF!),"")</f>
        <v/>
      </c>
      <c r="AH40" s="2" t="str">
        <f>IF(ISNUMBER(Data!#REF!),ABS(Data!#REF!-Data!#REF!),"")</f>
        <v/>
      </c>
      <c r="AI40" s="2" t="str">
        <f>IF(ISNUMBER(Data!#REF!),ABS(Data!#REF!-Data!#REF!),"")</f>
        <v/>
      </c>
      <c r="AJ40" s="2" t="str">
        <f>IF(ISNUMBER(Data!#REF!),ABS(Data!#REF!-Data!#REF!),"")</f>
        <v/>
      </c>
      <c r="AK40" s="2" t="str">
        <f>IF(ISNUMBER(Data!#REF!),ABS(Data!#REF!-Data!#REF!),"")</f>
        <v/>
      </c>
      <c r="AL40" s="2" t="str">
        <f>IF(ISNUMBER(Data!#REF!),ABS(Data!#REF!-Data!#REF!),"")</f>
        <v/>
      </c>
      <c r="AM40" s="2" t="str">
        <f>IF(ISNUMBER(Data!#REF!),ABS(Data!#REF!-Data!#REF!),"")</f>
        <v/>
      </c>
    </row>
  </sheetData>
  <mergeCells count="1">
    <mergeCell ref="B1:S1"/>
  </mergeCells>
  <pageMargins left="0.7" right="0.7" top="0.78749999999999998" bottom="0.78749999999999998" header="0.51180555555555496" footer="0.51180555555555496"/>
  <pageSetup paperSize="9" firstPageNumber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F50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B49" sqref="B49"/>
    </sheetView>
  </sheetViews>
  <sheetFormatPr defaultRowHeight="15" x14ac:dyDescent="0.25"/>
  <cols>
    <col min="1" max="1" width="12.7109375"/>
    <col min="2" max="2" width="8.5703125" customWidth="1"/>
    <col min="3" max="3" width="11.85546875" bestFit="1" customWidth="1"/>
    <col min="4" max="4" width="8.7109375" bestFit="1" customWidth="1"/>
    <col min="5" max="5" width="8.5703125"/>
    <col min="6" max="6" width="8.5703125" customWidth="1"/>
    <col min="7" max="7" width="8.5703125"/>
    <col min="8" max="8" width="9" bestFit="1" customWidth="1"/>
    <col min="9" max="1016" width="8.5703125"/>
  </cols>
  <sheetData>
    <row r="1" spans="1:32" ht="20.25" thickBot="1" x14ac:dyDescent="0.35">
      <c r="B1" s="166" t="s">
        <v>72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32" ht="16.5" thickTop="1" thickBot="1" x14ac:dyDescent="0.3"/>
    <row r="3" spans="1:32" ht="15.75" thickBot="1" x14ac:dyDescent="0.3">
      <c r="A3" s="167"/>
      <c r="B3" s="92" t="str">
        <f>Data!E1</f>
        <v>Hráč 0</v>
      </c>
      <c r="C3" s="35" t="str">
        <f>Data!F1</f>
        <v>Hráč 1</v>
      </c>
      <c r="D3" s="36" t="str">
        <f>Data!G1</f>
        <v>Hráč 2</v>
      </c>
      <c r="E3" s="36" t="str">
        <f>Data!H1</f>
        <v>Hráč 3</v>
      </c>
      <c r="F3" s="36" t="str">
        <f>Data!I1</f>
        <v>Hráč 4</v>
      </c>
      <c r="G3" s="36" t="str">
        <f>Data!J1</f>
        <v>Hráč 5</v>
      </c>
      <c r="H3" s="36" t="str">
        <f>Data!K1</f>
        <v>Hráč 6</v>
      </c>
      <c r="I3" s="36" t="str">
        <f>Data!L1</f>
        <v>Hráč 7</v>
      </c>
      <c r="J3" s="36" t="str">
        <f>Data!M1</f>
        <v>Hráč 8</v>
      </c>
      <c r="K3" s="36" t="str">
        <f>Data!N1</f>
        <v>Hráč 9</v>
      </c>
      <c r="L3" s="36" t="str">
        <f>Data!O1</f>
        <v>Hráč 10</v>
      </c>
      <c r="M3" s="36" t="str">
        <f>Data!P1</f>
        <v>Hráč 11</v>
      </c>
      <c r="N3" s="36" t="str">
        <f>Data!Q1</f>
        <v>Hráč 12</v>
      </c>
      <c r="O3" s="36" t="str">
        <f>Data!R1</f>
        <v>Hráč 13</v>
      </c>
      <c r="P3" s="36" t="str">
        <f>Data!S1</f>
        <v>Hráč 14</v>
      </c>
      <c r="Q3" s="36" t="str">
        <f>Data!T1</f>
        <v>Hráč 15</v>
      </c>
      <c r="R3" s="36" t="str">
        <f>Data!U1</f>
        <v>Hráč 16</v>
      </c>
      <c r="S3" s="36" t="str">
        <f>Data!V1</f>
        <v>Hráč 17</v>
      </c>
      <c r="T3" s="36" t="str">
        <f>Data!W1</f>
        <v>Hráč 18</v>
      </c>
      <c r="U3" s="36" t="str">
        <f>Data!X1</f>
        <v>Hráč 19</v>
      </c>
      <c r="V3" s="36" t="str">
        <f>Data!Y1</f>
        <v>Hráč 20</v>
      </c>
      <c r="W3" s="36" t="str">
        <f>Data!Z1</f>
        <v>Hráč 21</v>
      </c>
      <c r="X3" s="36" t="str">
        <f>Data!AA1</f>
        <v>Hráč 22</v>
      </c>
      <c r="Y3" s="36" t="str">
        <f>Data!AB1</f>
        <v>Hráč 23</v>
      </c>
      <c r="Z3" s="36" t="str">
        <f>Data!AC1</f>
        <v>Hráč 24</v>
      </c>
      <c r="AA3" s="36" t="str">
        <f>Data!AD1</f>
        <v>Hráč 25</v>
      </c>
      <c r="AB3" s="36" t="str">
        <f>Data!AE1</f>
        <v>Hráč 26</v>
      </c>
      <c r="AC3" s="36" t="str">
        <f>Data!AF1</f>
        <v>Hráč 27</v>
      </c>
      <c r="AD3" s="36" t="str">
        <f>Data!AG1</f>
        <v>Hráč 28</v>
      </c>
      <c r="AE3" s="36" t="str">
        <f>Data!AH1</f>
        <v>Hráč 29</v>
      </c>
      <c r="AF3" s="36" t="str">
        <f>Data!AI1</f>
        <v>Hráč 30</v>
      </c>
    </row>
    <row r="4" spans="1:32" s="16" customFormat="1" ht="30.75" customHeight="1" thickBot="1" x14ac:dyDescent="0.3">
      <c r="A4" s="168"/>
      <c r="B4" s="99" t="str">
        <f>Data!E2</f>
        <v>FOLWAR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</row>
    <row r="5" spans="1:32" x14ac:dyDescent="0.25">
      <c r="A5" s="23" t="s">
        <v>31</v>
      </c>
      <c r="B5" s="44">
        <f>IF(ISNUMBER(Data!E7),_xlfn.RANK.AVG(Odchylky!B5,Odchylky!$B5:$AM5),"")</f>
        <v>28</v>
      </c>
      <c r="C5" s="91">
        <f>IF(ISNUMBER(Data!F7),_xlfn.RANK.AVG(Odchylky!C5,Odchylky!$C5:$AM5),"")</f>
        <v>14</v>
      </c>
      <c r="D5" s="20">
        <f>IF(ISNUMBER(Data!G7),_xlfn.RANK.AVG(Odchylky!D5,Odchylky!$C5:$AM5),"")</f>
        <v>19.5</v>
      </c>
      <c r="E5" s="20">
        <f>IF(ISNUMBER(Data!H7),_xlfn.RANK.AVG(Odchylky!E5,Odchylky!$C5:$AM5),"")</f>
        <v>26.5</v>
      </c>
      <c r="F5" s="20">
        <f>IF(ISNUMBER(Data!I7),_xlfn.RANK.AVG(Odchylky!F5,Odchylky!$C5:$AM5),"")</f>
        <v>12</v>
      </c>
      <c r="G5" s="20">
        <f>IF(ISNUMBER(Data!J7),_xlfn.RANK.AVG(Odchylky!G5,Odchylky!$C5:$AM5),"")</f>
        <v>1</v>
      </c>
      <c r="H5" s="20">
        <f>IF(ISNUMBER(Data!K7),_xlfn.RANK.AVG(Odchylky!H5,Odchylky!$C5:$AM5),"")</f>
        <v>2</v>
      </c>
      <c r="I5" s="20">
        <f>IF(ISNUMBER(Data!L7),_xlfn.RANK.AVG(Odchylky!I5,Odchylky!$C5:$AM5),"")</f>
        <v>29</v>
      </c>
      <c r="J5" s="20">
        <f>IF(ISNUMBER(Data!M7),_xlfn.RANK.AVG(Odchylky!J5,Odchylky!$C5:$AM5),"")</f>
        <v>6</v>
      </c>
      <c r="K5" s="20">
        <f>IF(ISNUMBER(Data!N7),_xlfn.RANK.AVG(Odchylky!K5,Odchylky!$C5:$AM5),"")</f>
        <v>16</v>
      </c>
      <c r="L5" s="20">
        <f>IF(ISNUMBER(Data!O7),_xlfn.RANK.AVG(Odchylky!L5,Odchylky!$C5:$AM5),"")</f>
        <v>11</v>
      </c>
      <c r="M5" s="20">
        <f>IF(ISNUMBER(Data!P7),_xlfn.RANK.AVG(Odchylky!M5,Odchylky!$C5:$AM5),"")</f>
        <v>29</v>
      </c>
      <c r="N5" s="20">
        <f>IF(ISNUMBER(Data!Q7),_xlfn.RANK.AVG(Odchylky!N5,Odchylky!$C5:$AM5),"")</f>
        <v>24</v>
      </c>
      <c r="O5" s="20">
        <f>IF(ISNUMBER(Data!R7),_xlfn.RANK.AVG(Odchylky!O5,Odchylky!$C5:$AM5),"")</f>
        <v>9</v>
      </c>
      <c r="P5" s="20">
        <f>IF(ISNUMBER(Data!S7),_xlfn.RANK.AVG(Odchylky!P5,Odchylky!$C5:$AM5),"")</f>
        <v>22</v>
      </c>
      <c r="Q5" s="20">
        <f>IF(ISNUMBER(Data!T7),_xlfn.RANK.AVG(Odchylky!Q5,Odchylky!$C5:$AM5),"")</f>
        <v>19.5</v>
      </c>
      <c r="R5" s="20">
        <f>IF(ISNUMBER(Data!U7),_xlfn.RANK.AVG(Odchylky!R5,Odchylky!$C5:$AM5),"")</f>
        <v>26.5</v>
      </c>
      <c r="S5" s="20">
        <f>IF(ISNUMBER(Data!V7),_xlfn.RANK.AVG(Odchylky!S5,Odchylky!$C5:$AM5),"")</f>
        <v>4</v>
      </c>
      <c r="T5" s="20">
        <f>IF(ISNUMBER(Data!W7),_xlfn.RANK.AVG(Odchylky!T5,Odchylky!$C5:$AM5),"")</f>
        <v>29</v>
      </c>
      <c r="U5" s="20">
        <f>IF(ISNUMBER(Data!X7),_xlfn.RANK.AVG(Odchylky!U5,Odchylky!$C5:$AM5),"")</f>
        <v>7</v>
      </c>
      <c r="V5" s="20">
        <f>IF(ISNUMBER(Data!Y7),_xlfn.RANK.AVG(Odchylky!V5,Odchylky!$C5:$AM5),"")</f>
        <v>4</v>
      </c>
      <c r="W5" s="20">
        <f>IF(ISNUMBER(Data!Z7),_xlfn.RANK.AVG(Odchylky!W5,Odchylky!$C5:$AM5),"")</f>
        <v>17</v>
      </c>
      <c r="X5" s="20">
        <f>IF(ISNUMBER(Data!AA7),_xlfn.RANK.AVG(Odchylky!X5,Odchylky!$C5:$AM5),"")</f>
        <v>14</v>
      </c>
      <c r="Y5" s="20">
        <f>IF(ISNUMBER(Data!AB7),_xlfn.RANK.AVG(Odchylky!Y5,Odchylky!$C5:$AM5),"")</f>
        <v>14</v>
      </c>
      <c r="Z5" s="20">
        <f>IF(ISNUMBER(Data!AC7),_xlfn.RANK.AVG(Odchylky!Z5,Odchylky!$C5:$AM5),"")</f>
        <v>8</v>
      </c>
      <c r="AA5" s="20">
        <f>IF(ISNUMBER(Data!AD7),_xlfn.RANK.AVG(Odchylky!AA5,Odchylky!$C5:$AM5),"")</f>
        <v>24</v>
      </c>
      <c r="AB5" s="20">
        <f>IF(ISNUMBER(Data!AE7),_xlfn.RANK.AVG(Odchylky!AB5,Odchylky!$C5:$AM5),"")</f>
        <v>19.5</v>
      </c>
      <c r="AC5" s="20">
        <f>IF(ISNUMBER(Data!AF7),_xlfn.RANK.AVG(Odchylky!AC5,Odchylky!$C5:$AM5),"")</f>
        <v>19.5</v>
      </c>
      <c r="AD5" s="20">
        <f>IF(ISNUMBER(Data!AG7),_xlfn.RANK.AVG(Odchylky!AD5,Odchylky!$C5:$AM5),"")</f>
        <v>24</v>
      </c>
      <c r="AE5" s="20">
        <f>IF(ISNUMBER(Data!AH7),_xlfn.RANK.AVG(Odchylky!AE5,Odchylky!$C5:$AM5),"")</f>
        <v>10</v>
      </c>
      <c r="AF5" s="20">
        <f>IF(ISNUMBER(Data!AI7),_xlfn.RANK.AVG(Odchylky!AF5,Odchylky!$C5:$AM5),"")</f>
        <v>4</v>
      </c>
    </row>
    <row r="6" spans="1:32" x14ac:dyDescent="0.25">
      <c r="A6" s="24" t="s">
        <v>32</v>
      </c>
      <c r="B6" s="42">
        <f>IF(ISNUMBER(Data!E8),_xlfn.RANK.AVG(Odchylky!B6,Odchylky!$B6:$AM6),"")</f>
        <v>17</v>
      </c>
      <c r="C6" s="21">
        <f>IF(ISNUMBER(Data!F8),_xlfn.RANK.AVG(Odchylky!C6,Odchylky!$C6:$AM6),"")</f>
        <v>27.5</v>
      </c>
      <c r="D6" s="5">
        <f>IF(ISNUMBER(Data!G8),_xlfn.RANK.AVG(Odchylky!D6,Odchylky!$C6:$AM6),"")</f>
        <v>27.5</v>
      </c>
      <c r="E6" s="5">
        <f>IF(ISNUMBER(Data!H8),_xlfn.RANK.AVG(Odchylky!E6,Odchylky!$C6:$AM6),"")</f>
        <v>13.5</v>
      </c>
      <c r="F6" s="5">
        <f>IF(ISNUMBER(Data!I8),_xlfn.RANK.AVG(Odchylky!F6,Odchylky!$C6:$AM6),"")</f>
        <v>6</v>
      </c>
      <c r="G6" s="5">
        <f>IF(ISNUMBER(Data!J8),_xlfn.RANK.AVG(Odchylky!G6,Odchylky!$C6:$AM6),"")</f>
        <v>3</v>
      </c>
      <c r="H6" s="5">
        <f>IF(ISNUMBER(Data!K8),_xlfn.RANK.AVG(Odchylky!H6,Odchylky!$C6:$AM6),"")</f>
        <v>23.5</v>
      </c>
      <c r="I6" s="5">
        <f>IF(ISNUMBER(Data!L8),_xlfn.RANK.AVG(Odchylky!I6,Odchylky!$C6:$AM6),"")</f>
        <v>21</v>
      </c>
      <c r="J6" s="5">
        <f>IF(ISNUMBER(Data!M8),_xlfn.RANK.AVG(Odchylky!J6,Odchylky!$C6:$AM6),"")</f>
        <v>16</v>
      </c>
      <c r="K6" s="5">
        <f>IF(ISNUMBER(Data!N8),_xlfn.RANK.AVG(Odchylky!K6,Odchylky!$C6:$AM6),"")</f>
        <v>7</v>
      </c>
      <c r="L6" s="5">
        <f>IF(ISNUMBER(Data!O8),_xlfn.RANK.AVG(Odchylky!L6,Odchylky!$C6:$AM6),"")</f>
        <v>1</v>
      </c>
      <c r="M6" s="5">
        <f>IF(ISNUMBER(Data!P8),_xlfn.RANK.AVG(Odchylky!M6,Odchylky!$C6:$AM6),"")</f>
        <v>26</v>
      </c>
      <c r="N6" s="5">
        <f>IF(ISNUMBER(Data!Q8),_xlfn.RANK.AVG(Odchylky!N6,Odchylky!$C6:$AM6),"")</f>
        <v>18.5</v>
      </c>
      <c r="O6" s="5">
        <f>IF(ISNUMBER(Data!R8),_xlfn.RANK.AVG(Odchylky!O6,Odchylky!$C6:$AM6),"")</f>
        <v>4.5</v>
      </c>
      <c r="P6" s="5">
        <f>IF(ISNUMBER(Data!S8),_xlfn.RANK.AVG(Odchylky!P6,Odchylky!$C6:$AM6),"")</f>
        <v>20</v>
      </c>
      <c r="Q6" s="5">
        <f>IF(ISNUMBER(Data!T8),_xlfn.RANK.AVG(Odchylky!Q6,Odchylky!$C6:$AM6),"")</f>
        <v>15</v>
      </c>
      <c r="R6" s="5">
        <f>IF(ISNUMBER(Data!U8),_xlfn.RANK.AVG(Odchylky!R6,Odchylky!$C6:$AM6),"")</f>
        <v>23.5</v>
      </c>
      <c r="S6" s="5">
        <f>IF(ISNUMBER(Data!V8),_xlfn.RANK.AVG(Odchylky!S6,Odchylky!$C6:$AM6),"")</f>
        <v>4.5</v>
      </c>
      <c r="T6" s="5">
        <f>IF(ISNUMBER(Data!W8),_xlfn.RANK.AVG(Odchylky!T6,Odchylky!$C6:$AM6),"")</f>
        <v>22</v>
      </c>
      <c r="U6" s="5">
        <f>IF(ISNUMBER(Data!X8),_xlfn.RANK.AVG(Odchylky!U6,Odchylky!$C6:$AM6),"")</f>
        <v>8</v>
      </c>
      <c r="V6" s="5">
        <f>IF(ISNUMBER(Data!Y8),_xlfn.RANK.AVG(Odchylky!V6,Odchylky!$C6:$AM6),"")</f>
        <v>9</v>
      </c>
      <c r="W6" s="5">
        <f>IF(ISNUMBER(Data!Z8),_xlfn.RANK.AVG(Odchylky!W6,Odchylky!$C6:$AM6),"")</f>
        <v>18.5</v>
      </c>
      <c r="X6" s="5">
        <f>IF(ISNUMBER(Data!AA8),_xlfn.RANK.AVG(Odchylky!X6,Odchylky!$C6:$AM6),"")</f>
        <v>29.5</v>
      </c>
      <c r="Y6" s="5">
        <f>IF(ISNUMBER(Data!AB8),_xlfn.RANK.AVG(Odchylky!Y6,Odchylky!$C6:$AM6),"")</f>
        <v>17</v>
      </c>
      <c r="Z6" s="5">
        <f>IF(ISNUMBER(Data!AC8),_xlfn.RANK.AVG(Odchylky!Z6,Odchylky!$C6:$AM6),"")</f>
        <v>2</v>
      </c>
      <c r="AA6" s="5">
        <f>IF(ISNUMBER(Data!AD8),_xlfn.RANK.AVG(Odchylky!AA6,Odchylky!$C6:$AM6),"")</f>
        <v>13.5</v>
      </c>
      <c r="AB6" s="5">
        <f>IF(ISNUMBER(Data!AE8),_xlfn.RANK.AVG(Odchylky!AB6,Odchylky!$C6:$AM6),"")</f>
        <v>11.5</v>
      </c>
      <c r="AC6" s="5">
        <f>IF(ISNUMBER(Data!AF8),_xlfn.RANK.AVG(Odchylky!AC6,Odchylky!$C6:$AM6),"")</f>
        <v>10</v>
      </c>
      <c r="AD6" s="5">
        <f>IF(ISNUMBER(Data!AG8),_xlfn.RANK.AVG(Odchylky!AD6,Odchylky!$C6:$AM6),"")</f>
        <v>29.5</v>
      </c>
      <c r="AE6" s="5">
        <f>IF(ISNUMBER(Data!AH8),_xlfn.RANK.AVG(Odchylky!AE6,Odchylky!$C6:$AM6),"")</f>
        <v>25</v>
      </c>
      <c r="AF6" s="5">
        <f>IF(ISNUMBER(Data!AI8),_xlfn.RANK.AVG(Odchylky!AF6,Odchylky!$C6:$AM6),"")</f>
        <v>11.5</v>
      </c>
    </row>
    <row r="7" spans="1:32" x14ac:dyDescent="0.25">
      <c r="A7" s="24" t="s">
        <v>33</v>
      </c>
      <c r="B7" s="42">
        <f>IF(ISNUMBER(Data!E9),_xlfn.RANK.AVG(Odchylky!B7,Odchylky!$B7:$AM7),"")</f>
        <v>29</v>
      </c>
      <c r="C7" s="21">
        <f>IF(ISNUMBER(Data!F9),_xlfn.RANK.AVG(Odchylky!C7,Odchylky!$C7:$AM7),"")</f>
        <v>5</v>
      </c>
      <c r="D7" s="5">
        <f>IF(ISNUMBER(Data!G9),_xlfn.RANK.AVG(Odchylky!D7,Odchylky!$C7:$AM7),"")</f>
        <v>3.5</v>
      </c>
      <c r="E7" s="5">
        <f>IF(ISNUMBER(Data!H9),_xlfn.RANK.AVG(Odchylky!E7,Odchylky!$C7:$AM7),"")</f>
        <v>11</v>
      </c>
      <c r="F7" s="5">
        <f>IF(ISNUMBER(Data!I9),_xlfn.RANK.AVG(Odchylky!F7,Odchylky!$C7:$AM7),"")</f>
        <v>23</v>
      </c>
      <c r="G7" s="5">
        <f>IF(ISNUMBER(Data!J9),_xlfn.RANK.AVG(Odchylky!G7,Odchylky!$C7:$AM7),"")</f>
        <v>1</v>
      </c>
      <c r="H7" s="5">
        <f>IF(ISNUMBER(Data!K9),_xlfn.RANK.AVG(Odchylky!H7,Odchylky!$C7:$AM7),"")</f>
        <v>2</v>
      </c>
      <c r="I7" s="5">
        <f>IF(ISNUMBER(Data!L9),_xlfn.RANK.AVG(Odchylky!I7,Odchylky!$C7:$AM7),"")</f>
        <v>18</v>
      </c>
      <c r="J7" s="5">
        <f>IF(ISNUMBER(Data!M9),_xlfn.RANK.AVG(Odchylky!J7,Odchylky!$C7:$AM7),"")</f>
        <v>28.5</v>
      </c>
      <c r="K7" s="5">
        <f>IF(ISNUMBER(Data!N9),_xlfn.RANK.AVG(Odchylky!K7,Odchylky!$C7:$AM7),"")</f>
        <v>7</v>
      </c>
      <c r="L7" s="5">
        <f>IF(ISNUMBER(Data!O9),_xlfn.RANK.AVG(Odchylky!L7,Odchylky!$C7:$AM7),"")</f>
        <v>27</v>
      </c>
      <c r="M7" s="5">
        <f>IF(ISNUMBER(Data!P9),_xlfn.RANK.AVG(Odchylky!M7,Odchylky!$C7:$AM7),"")</f>
        <v>19</v>
      </c>
      <c r="N7" s="5">
        <f>IF(ISNUMBER(Data!Q9),_xlfn.RANK.AVG(Odchylky!N7,Odchylky!$C7:$AM7),"")</f>
        <v>3.5</v>
      </c>
      <c r="O7" s="5">
        <f>IF(ISNUMBER(Data!R9),_xlfn.RANK.AVG(Odchylky!O7,Odchylky!$C7:$AM7),"")</f>
        <v>13.5</v>
      </c>
      <c r="P7" s="5">
        <f>IF(ISNUMBER(Data!S9),_xlfn.RANK.AVG(Odchylky!P7,Odchylky!$C7:$AM7),"")</f>
        <v>10</v>
      </c>
      <c r="Q7" s="5">
        <f>IF(ISNUMBER(Data!T9),_xlfn.RANK.AVG(Odchylky!Q7,Odchylky!$C7:$AM7),"")</f>
        <v>25.5</v>
      </c>
      <c r="R7" s="5">
        <f>IF(ISNUMBER(Data!U9),_xlfn.RANK.AVG(Odchylky!R7,Odchylky!$C7:$AM7),"")</f>
        <v>28.5</v>
      </c>
      <c r="S7" s="5">
        <f>IF(ISNUMBER(Data!V9),_xlfn.RANK.AVG(Odchylky!S7,Odchylky!$C7:$AM7),"")</f>
        <v>24</v>
      </c>
      <c r="T7" s="5">
        <f>IF(ISNUMBER(Data!W9),_xlfn.RANK.AVG(Odchylky!T7,Odchylky!$C7:$AM7),"")</f>
        <v>25.5</v>
      </c>
      <c r="U7" s="5">
        <f>IF(ISNUMBER(Data!X9),_xlfn.RANK.AVG(Odchylky!U7,Odchylky!$C7:$AM7),"")</f>
        <v>13.5</v>
      </c>
      <c r="V7" s="5">
        <f>IF(ISNUMBER(Data!Y9),_xlfn.RANK.AVG(Odchylky!V7,Odchylky!$C7:$AM7),"")</f>
        <v>9</v>
      </c>
      <c r="W7" s="5">
        <f>IF(ISNUMBER(Data!Z9),_xlfn.RANK.AVG(Odchylky!W7,Odchylky!$C7:$AM7),"")</f>
        <v>12</v>
      </c>
      <c r="X7" s="5">
        <f>IF(ISNUMBER(Data!AA9),_xlfn.RANK.AVG(Odchylky!X7,Odchylky!$C7:$AM7),"")</f>
        <v>17</v>
      </c>
      <c r="Y7" s="5">
        <f>IF(ISNUMBER(Data!AB9),_xlfn.RANK.AVG(Odchylky!Y7,Odchylky!$C7:$AM7),"")</f>
        <v>22</v>
      </c>
      <c r="Z7" s="5">
        <f>IF(ISNUMBER(Data!AC9),_xlfn.RANK.AVG(Odchylky!Z7,Odchylky!$C7:$AM7),"")</f>
        <v>16</v>
      </c>
      <c r="AA7" s="5">
        <f>IF(ISNUMBER(Data!AD9),_xlfn.RANK.AVG(Odchylky!AA7,Odchylky!$C7:$AM7),"")</f>
        <v>20.5</v>
      </c>
      <c r="AB7" s="5">
        <f>IF(ISNUMBER(Data!AE9),_xlfn.RANK.AVG(Odchylky!AB7,Odchylky!$C7:$AM7),"")</f>
        <v>6</v>
      </c>
      <c r="AC7" s="5">
        <f>IF(ISNUMBER(Data!AF9),_xlfn.RANK.AVG(Odchylky!AC7,Odchylky!$C7:$AM7),"")</f>
        <v>8</v>
      </c>
      <c r="AD7" s="5">
        <f>IF(ISNUMBER(Data!AG9),_xlfn.RANK.AVG(Odchylky!AD7,Odchylky!$C7:$AM7),"")</f>
        <v>20.5</v>
      </c>
      <c r="AE7" s="5">
        <f>IF(ISNUMBER(Data!AH9),_xlfn.RANK.AVG(Odchylky!AE7,Odchylky!$C7:$AM7),"")</f>
        <v>15</v>
      </c>
      <c r="AF7" s="5">
        <f>IF(ISNUMBER(Data!AI9),_xlfn.RANK.AVG(Odchylky!AF7,Odchylky!$C7:$AM7),"")</f>
        <v>30</v>
      </c>
    </row>
    <row r="8" spans="1:32" x14ac:dyDescent="0.25">
      <c r="A8" s="24" t="s">
        <v>34</v>
      </c>
      <c r="B8" s="42">
        <f>IF(ISNUMBER(Data!E10),_xlfn.RANK.AVG(Odchylky!B8,Odchylky!$B8:$AM8),"")</f>
        <v>18</v>
      </c>
      <c r="C8" s="21">
        <f>IF(ISNUMBER(Data!F10),_xlfn.RANK.AVG(Odchylky!C8,Odchylky!$C8:$AM8),"")</f>
        <v>18</v>
      </c>
      <c r="D8" s="5">
        <f>IF(ISNUMBER(Data!G10),_xlfn.RANK.AVG(Odchylky!D8,Odchylky!$C8:$AM8),"")</f>
        <v>8</v>
      </c>
      <c r="E8" s="5">
        <f>IF(ISNUMBER(Data!H10),_xlfn.RANK.AVG(Odchylky!E8,Odchylky!$C8:$AM8),"")</f>
        <v>6.5</v>
      </c>
      <c r="F8" s="5">
        <f>IF(ISNUMBER(Data!I10),_xlfn.RANK.AVG(Odchylky!F8,Odchylky!$C8:$AM8),"")</f>
        <v>21</v>
      </c>
      <c r="G8" s="5">
        <f>IF(ISNUMBER(Data!J10),_xlfn.RANK.AVG(Odchylky!G8,Odchylky!$C8:$AM8),"")</f>
        <v>28.5</v>
      </c>
      <c r="H8" s="5">
        <f>IF(ISNUMBER(Data!K10),_xlfn.RANK.AVG(Odchylky!H8,Odchylky!$C8:$AM8),"")</f>
        <v>6.5</v>
      </c>
      <c r="I8" s="5">
        <f>IF(ISNUMBER(Data!L10),_xlfn.RANK.AVG(Odchylky!I8,Odchylky!$C8:$AM8),"")</f>
        <v>28.5</v>
      </c>
      <c r="J8" s="5">
        <f>IF(ISNUMBER(Data!M10),_xlfn.RANK.AVG(Odchylky!J8,Odchylky!$C8:$AM8),"")</f>
        <v>16</v>
      </c>
      <c r="K8" s="5">
        <f>IF(ISNUMBER(Data!N10),_xlfn.RANK.AVG(Odchylky!K8,Odchylky!$C8:$AM8),"")</f>
        <v>1</v>
      </c>
      <c r="L8" s="5">
        <f>IF(ISNUMBER(Data!O10),_xlfn.RANK.AVG(Odchylky!L8,Odchylky!$C8:$AM8),"")</f>
        <v>24</v>
      </c>
      <c r="M8" s="5">
        <f>IF(ISNUMBER(Data!P10),_xlfn.RANK.AVG(Odchylky!M8,Odchylky!$C8:$AM8),"")</f>
        <v>10</v>
      </c>
      <c r="N8" s="5">
        <f>IF(ISNUMBER(Data!Q10),_xlfn.RANK.AVG(Odchylky!N8,Odchylky!$C8:$AM8),"")</f>
        <v>2</v>
      </c>
      <c r="O8" s="5">
        <f>IF(ISNUMBER(Data!R10),_xlfn.RANK.AVG(Odchylky!O8,Odchylky!$C8:$AM8),"")</f>
        <v>12.5</v>
      </c>
      <c r="P8" s="5">
        <f>IF(ISNUMBER(Data!S10),_xlfn.RANK.AVG(Odchylky!P8,Odchylky!$C8:$AM8),"")</f>
        <v>3</v>
      </c>
      <c r="Q8" s="5">
        <f>IF(ISNUMBER(Data!T10),_xlfn.RANK.AVG(Odchylky!Q8,Odchylky!$C8:$AM8),"")</f>
        <v>25</v>
      </c>
      <c r="R8" s="5">
        <f>IF(ISNUMBER(Data!U10),_xlfn.RANK.AVG(Odchylky!R8,Odchylky!$C8:$AM8),"")</f>
        <v>21</v>
      </c>
      <c r="S8" s="5">
        <f>IF(ISNUMBER(Data!V10),_xlfn.RANK.AVG(Odchylky!S8,Odchylky!$C8:$AM8),"")</f>
        <v>21</v>
      </c>
      <c r="T8" s="5">
        <f>IF(ISNUMBER(Data!W10),_xlfn.RANK.AVG(Odchylky!T8,Odchylky!$C8:$AM8),"")</f>
        <v>12.5</v>
      </c>
      <c r="U8" s="5">
        <f>IF(ISNUMBER(Data!X10),_xlfn.RANK.AVG(Odchylky!U8,Odchylky!$C8:$AM8),"")</f>
        <v>28.5</v>
      </c>
      <c r="V8" s="5">
        <f>IF(ISNUMBER(Data!Y10),_xlfn.RANK.AVG(Odchylky!V8,Odchylky!$C8:$AM8),"")</f>
        <v>9</v>
      </c>
      <c r="W8" s="5">
        <f>IF(ISNUMBER(Data!Z10),_xlfn.RANK.AVG(Odchylky!W8,Odchylky!$C8:$AM8),"")</f>
        <v>26</v>
      </c>
      <c r="X8" s="5">
        <f>IF(ISNUMBER(Data!AA10),_xlfn.RANK.AVG(Odchylky!X8,Odchylky!$C8:$AM8),"")</f>
        <v>28.5</v>
      </c>
      <c r="Y8" s="5">
        <f>IF(ISNUMBER(Data!AB10),_xlfn.RANK.AVG(Odchylky!Y8,Odchylky!$C8:$AM8),"")</f>
        <v>14.5</v>
      </c>
      <c r="Z8" s="5">
        <f>IF(ISNUMBER(Data!AC10),_xlfn.RANK.AVG(Odchylky!Z8,Odchylky!$C8:$AM8),"")</f>
        <v>21</v>
      </c>
      <c r="AA8" s="5">
        <f>IF(ISNUMBER(Data!AD10),_xlfn.RANK.AVG(Odchylky!AA8,Odchylky!$C8:$AM8),"")</f>
        <v>4</v>
      </c>
      <c r="AB8" s="5">
        <f>IF(ISNUMBER(Data!AE10),_xlfn.RANK.AVG(Odchylky!AB8,Odchylky!$C8:$AM8),"")</f>
        <v>14.5</v>
      </c>
      <c r="AC8" s="5">
        <f>IF(ISNUMBER(Data!AF10),_xlfn.RANK.AVG(Odchylky!AC8,Odchylky!$C8:$AM8),"")</f>
        <v>11</v>
      </c>
      <c r="AD8" s="5">
        <f>IF(ISNUMBER(Data!AG10),_xlfn.RANK.AVG(Odchylky!AD8,Odchylky!$C8:$AM8),"")</f>
        <v>17</v>
      </c>
      <c r="AE8" s="5">
        <f>IF(ISNUMBER(Data!AH10),_xlfn.RANK.AVG(Odchylky!AE8,Odchylky!$C8:$AM8),"")</f>
        <v>5</v>
      </c>
      <c r="AF8" s="5">
        <f>IF(ISNUMBER(Data!AI10),_xlfn.RANK.AVG(Odchylky!AF8,Odchylky!$C8:$AM8),"")</f>
        <v>21</v>
      </c>
    </row>
    <row r="9" spans="1:32" x14ac:dyDescent="0.25">
      <c r="A9" s="24" t="s">
        <v>35</v>
      </c>
      <c r="B9" s="42">
        <f>IF(ISNUMBER(Data!E11),_xlfn.RANK.AVG(Odchylky!B9,Odchylky!$B9:$AM9),"")</f>
        <v>4</v>
      </c>
      <c r="C9" s="21">
        <f>IF(ISNUMBER(Data!F11),_xlfn.RANK.AVG(Odchylky!C9,Odchylky!$C9:$AM9),"")</f>
        <v>1</v>
      </c>
      <c r="D9" s="5">
        <f>IF(ISNUMBER(Data!G11),_xlfn.RANK.AVG(Odchylky!D9,Odchylky!$C9:$AM9),"")</f>
        <v>23.5</v>
      </c>
      <c r="E9" s="5">
        <f>IF(ISNUMBER(Data!H11),_xlfn.RANK.AVG(Odchylky!E9,Odchylky!$C9:$AM9),"")</f>
        <v>29.5</v>
      </c>
      <c r="F9" s="5">
        <f>IF(ISNUMBER(Data!I11),_xlfn.RANK.AVG(Odchylky!F9,Odchylky!$C9:$AM9),"")</f>
        <v>18</v>
      </c>
      <c r="G9" s="5">
        <f>IF(ISNUMBER(Data!J11),_xlfn.RANK.AVG(Odchylky!G9,Odchylky!$C9:$AM9),"")</f>
        <v>27</v>
      </c>
      <c r="H9" s="5">
        <f>IF(ISNUMBER(Data!K11),_xlfn.RANK.AVG(Odchylky!H9,Odchylky!$C9:$AM9),"")</f>
        <v>4</v>
      </c>
      <c r="I9" s="5">
        <f>IF(ISNUMBER(Data!L11),_xlfn.RANK.AVG(Odchylky!I9,Odchylky!$C9:$AM9),"")</f>
        <v>23.5</v>
      </c>
      <c r="J9" s="5">
        <f>IF(ISNUMBER(Data!M11),_xlfn.RANK.AVG(Odchylky!J9,Odchylky!$C9:$AM9),"")</f>
        <v>23.5</v>
      </c>
      <c r="K9" s="5">
        <f>IF(ISNUMBER(Data!N11),_xlfn.RANK.AVG(Odchylky!K9,Odchylky!$C9:$AM9),"")</f>
        <v>23.5</v>
      </c>
      <c r="L9" s="5">
        <f>IF(ISNUMBER(Data!O11),_xlfn.RANK.AVG(Odchylky!L9,Odchylky!$C9:$AM9),"")</f>
        <v>8</v>
      </c>
      <c r="M9" s="5">
        <f>IF(ISNUMBER(Data!P11),_xlfn.RANK.AVG(Odchylky!M9,Odchylky!$C9:$AM9),"")</f>
        <v>3</v>
      </c>
      <c r="N9" s="5">
        <f>IF(ISNUMBER(Data!Q11),_xlfn.RANK.AVG(Odchylky!N9,Odchylky!$C9:$AM9),"")</f>
        <v>19</v>
      </c>
      <c r="O9" s="5">
        <f>IF(ISNUMBER(Data!R11),_xlfn.RANK.AVG(Odchylky!O9,Odchylky!$C9:$AM9),"")</f>
        <v>10.5</v>
      </c>
      <c r="P9" s="5">
        <f>IF(ISNUMBER(Data!S11),_xlfn.RANK.AVG(Odchylky!P9,Odchylky!$C9:$AM9),"")</f>
        <v>27</v>
      </c>
      <c r="Q9" s="5">
        <f>IF(ISNUMBER(Data!T11),_xlfn.RANK.AVG(Odchylky!Q9,Odchylky!$C9:$AM9),"")</f>
        <v>29.5</v>
      </c>
      <c r="R9" s="5">
        <f>IF(ISNUMBER(Data!U11),_xlfn.RANK.AVG(Odchylky!R9,Odchylky!$C9:$AM9),"")</f>
        <v>27</v>
      </c>
      <c r="S9" s="5">
        <f>IF(ISNUMBER(Data!V11),_xlfn.RANK.AVG(Odchylky!S9,Odchylky!$C9:$AM9),"")</f>
        <v>15</v>
      </c>
      <c r="T9" s="5">
        <f>IF(ISNUMBER(Data!W11),_xlfn.RANK.AVG(Odchylky!T9,Odchylky!$C9:$AM9),"")</f>
        <v>21</v>
      </c>
      <c r="U9" s="5">
        <f>IF(ISNUMBER(Data!X11),_xlfn.RANK.AVG(Odchylky!U9,Odchylky!$C9:$AM9),"")</f>
        <v>17</v>
      </c>
      <c r="V9" s="5">
        <f>IF(ISNUMBER(Data!Y11),_xlfn.RANK.AVG(Odchylky!V9,Odchylky!$C9:$AM9),"")</f>
        <v>13</v>
      </c>
      <c r="W9" s="5">
        <f>IF(ISNUMBER(Data!Z11),_xlfn.RANK.AVG(Odchylky!W9,Odchylky!$C9:$AM9),"")</f>
        <v>14</v>
      </c>
      <c r="X9" s="5">
        <f>IF(ISNUMBER(Data!AA11),_xlfn.RANK.AVG(Odchylky!X9,Odchylky!$C9:$AM9),"")</f>
        <v>12</v>
      </c>
      <c r="Y9" s="5">
        <f>IF(ISNUMBER(Data!AB11),_xlfn.RANK.AVG(Odchylky!Y9,Odchylky!$C9:$AM9),"")</f>
        <v>9</v>
      </c>
      <c r="Z9" s="5">
        <f>IF(ISNUMBER(Data!AC11),_xlfn.RANK.AVG(Odchylky!Z9,Odchylky!$C9:$AM9),"")</f>
        <v>10.5</v>
      </c>
      <c r="AA9" s="5">
        <f>IF(ISNUMBER(Data!AD11),_xlfn.RANK.AVG(Odchylky!AA9,Odchylky!$C9:$AM9),"")</f>
        <v>6.5</v>
      </c>
      <c r="AB9" s="5">
        <f>IF(ISNUMBER(Data!AE11),_xlfn.RANK.AVG(Odchylky!AB9,Odchylky!$C9:$AM9),"")</f>
        <v>6.5</v>
      </c>
      <c r="AC9" s="5">
        <f>IF(ISNUMBER(Data!AF11),_xlfn.RANK.AVG(Odchylky!AC9,Odchylky!$C9:$AM9),"")</f>
        <v>2</v>
      </c>
      <c r="AD9" s="5">
        <f>IF(ISNUMBER(Data!AG11),_xlfn.RANK.AVG(Odchylky!AD9,Odchylky!$C9:$AM9),"")</f>
        <v>5</v>
      </c>
      <c r="AE9" s="5">
        <f>IF(ISNUMBER(Data!AH11),_xlfn.RANK.AVG(Odchylky!AE9,Odchylky!$C9:$AM9),"")</f>
        <v>20</v>
      </c>
      <c r="AF9" s="5">
        <f>IF(ISNUMBER(Data!AI11),_xlfn.RANK.AVG(Odchylky!AF9,Odchylky!$C9:$AM9),"")</f>
        <v>16</v>
      </c>
    </row>
    <row r="10" spans="1:32" x14ac:dyDescent="0.25">
      <c r="A10" s="24" t="s">
        <v>36</v>
      </c>
      <c r="B10" s="42">
        <f>IF(ISNUMBER(Data!E12),_xlfn.RANK.AVG(Odchylky!B10,Odchylky!$B10:$AM10),"")</f>
        <v>12</v>
      </c>
      <c r="C10" s="21">
        <f>IF(ISNUMBER(Data!F12),_xlfn.RANK.AVG(Odchylky!C10,Odchylky!$C10:$AM10),"")</f>
        <v>13</v>
      </c>
      <c r="D10" s="5">
        <f>IF(ISNUMBER(Data!G12),_xlfn.RANK.AVG(Odchylky!D10,Odchylky!$C10:$AM10),"")</f>
        <v>5</v>
      </c>
      <c r="E10" s="5">
        <f>IF(ISNUMBER(Data!H12),_xlfn.RANK.AVG(Odchylky!E10,Odchylky!$C10:$AM10),"")</f>
        <v>10.5</v>
      </c>
      <c r="F10" s="5">
        <f>IF(ISNUMBER(Data!I12),_xlfn.RANK.AVG(Odchylky!F10,Odchylky!$C10:$AM10),"")</f>
        <v>23.5</v>
      </c>
      <c r="G10" s="5">
        <f>IF(ISNUMBER(Data!J12),_xlfn.RANK.AVG(Odchylky!G10,Odchylky!$C10:$AM10),"")</f>
        <v>1</v>
      </c>
      <c r="H10" s="5">
        <f>IF(ISNUMBER(Data!K12),_xlfn.RANK.AVG(Odchylky!H10,Odchylky!$C10:$AM10),"")</f>
        <v>23.5</v>
      </c>
      <c r="I10" s="5">
        <f>IF(ISNUMBER(Data!L12),_xlfn.RANK.AVG(Odchylky!I10,Odchylky!$C10:$AM10),"")</f>
        <v>23.5</v>
      </c>
      <c r="J10" s="5">
        <f>IF(ISNUMBER(Data!M12),_xlfn.RANK.AVG(Odchylky!J10,Odchylky!$C10:$AM10),"")</f>
        <v>16</v>
      </c>
      <c r="K10" s="5">
        <f>IF(ISNUMBER(Data!N12),_xlfn.RANK.AVG(Odchylky!K10,Odchylky!$C10:$AM10),"")</f>
        <v>23.5</v>
      </c>
      <c r="L10" s="5">
        <f>IF(ISNUMBER(Data!O12),_xlfn.RANK.AVG(Odchylky!L10,Odchylky!$C10:$AM10),"")</f>
        <v>3</v>
      </c>
      <c r="M10" s="5">
        <f>IF(ISNUMBER(Data!P12),_xlfn.RANK.AVG(Odchylky!M10,Odchylky!$C10:$AM10),"")</f>
        <v>29</v>
      </c>
      <c r="N10" s="5">
        <f>IF(ISNUMBER(Data!Q12),_xlfn.RANK.AVG(Odchylky!N10,Odchylky!$C10:$AM10),"")</f>
        <v>16</v>
      </c>
      <c r="O10" s="5">
        <f>IF(ISNUMBER(Data!R12),_xlfn.RANK.AVG(Odchylky!O10,Odchylky!$C10:$AM10),"")</f>
        <v>23.5</v>
      </c>
      <c r="P10" s="5">
        <f>IF(ISNUMBER(Data!S12),_xlfn.RANK.AVG(Odchylky!P10,Odchylky!$C10:$AM10),"")</f>
        <v>18</v>
      </c>
      <c r="Q10" s="5">
        <f>IF(ISNUMBER(Data!T12),_xlfn.RANK.AVG(Odchylky!Q10,Odchylky!$C10:$AM10),"")</f>
        <v>6.5</v>
      </c>
      <c r="R10" s="5">
        <f>IF(ISNUMBER(Data!U12),_xlfn.RANK.AVG(Odchylky!R10,Odchylky!$C10:$AM10),"")</f>
        <v>8</v>
      </c>
      <c r="S10" s="5">
        <f>IF(ISNUMBER(Data!V12),_xlfn.RANK.AVG(Odchylky!S10,Odchylky!$C10:$AM10),"")</f>
        <v>30</v>
      </c>
      <c r="T10" s="5">
        <f>IF(ISNUMBER(Data!W12),_xlfn.RANK.AVG(Odchylky!T10,Odchylky!$C10:$AM10),"")</f>
        <v>4</v>
      </c>
      <c r="U10" s="5">
        <f>IF(ISNUMBER(Data!X12),_xlfn.RANK.AVG(Odchylky!U10,Odchylky!$C10:$AM10),"")</f>
        <v>10.5</v>
      </c>
      <c r="V10" s="5">
        <f>IF(ISNUMBER(Data!Y12),_xlfn.RANK.AVG(Odchylky!V10,Odchylky!$C10:$AM10),"")</f>
        <v>6.5</v>
      </c>
      <c r="W10" s="5">
        <f>IF(ISNUMBER(Data!Z12),_xlfn.RANK.AVG(Odchylky!W10,Odchylky!$C10:$AM10),"")</f>
        <v>9</v>
      </c>
      <c r="X10" s="5">
        <f>IF(ISNUMBER(Data!AA12),_xlfn.RANK.AVG(Odchylky!X10,Odchylky!$C10:$AM10),"")</f>
        <v>2</v>
      </c>
      <c r="Y10" s="5">
        <f>IF(ISNUMBER(Data!AB12),_xlfn.RANK.AVG(Odchylky!Y10,Odchylky!$C10:$AM10),"")</f>
        <v>14</v>
      </c>
      <c r="Z10" s="5">
        <f>IF(ISNUMBER(Data!AC12),_xlfn.RANK.AVG(Odchylky!Z10,Odchylky!$C10:$AM10),"")</f>
        <v>12</v>
      </c>
      <c r="AA10" s="5">
        <f>IF(ISNUMBER(Data!AD12),_xlfn.RANK.AVG(Odchylky!AA10,Odchylky!$C10:$AM10),"")</f>
        <v>23.5</v>
      </c>
      <c r="AB10" s="5">
        <f>IF(ISNUMBER(Data!AE12),_xlfn.RANK.AVG(Odchylky!AB10,Odchylky!$C10:$AM10),"")</f>
        <v>23.5</v>
      </c>
      <c r="AC10" s="5">
        <f>IF(ISNUMBER(Data!AF12),_xlfn.RANK.AVG(Odchylky!AC10,Odchylky!$C10:$AM10),"")</f>
        <v>16</v>
      </c>
      <c r="AD10" s="5">
        <f>IF(ISNUMBER(Data!AG12),_xlfn.RANK.AVG(Odchylky!AD10,Odchylky!$C10:$AM10),"")</f>
        <v>23.5</v>
      </c>
      <c r="AE10" s="5">
        <f>IF(ISNUMBER(Data!AH12),_xlfn.RANK.AVG(Odchylky!AE10,Odchylky!$C10:$AM10),"")</f>
        <v>23.5</v>
      </c>
      <c r="AF10" s="5">
        <f>IF(ISNUMBER(Data!AI12),_xlfn.RANK.AVG(Odchylky!AF10,Odchylky!$C10:$AM10),"")</f>
        <v>23.5</v>
      </c>
    </row>
    <row r="11" spans="1:32" x14ac:dyDescent="0.25">
      <c r="A11" s="24" t="s">
        <v>37</v>
      </c>
      <c r="B11" s="42">
        <f>IF(ISNUMBER(Data!E13),_xlfn.RANK.AVG(Odchylky!B11,Odchylky!$B11:$AM11),"")</f>
        <v>1</v>
      </c>
      <c r="C11" s="21">
        <f>IF(ISNUMBER(Data!F13),_xlfn.RANK.AVG(Odchylky!C11,Odchylky!$C11:$AM11),"")</f>
        <v>23</v>
      </c>
      <c r="D11" s="5">
        <f>IF(ISNUMBER(Data!G13),_xlfn.RANK.AVG(Odchylky!D11,Odchylky!$C11:$AM11),"")</f>
        <v>24.5</v>
      </c>
      <c r="E11" s="5">
        <f>IF(ISNUMBER(Data!H13),_xlfn.RANK.AVG(Odchylky!E11,Odchylky!$C11:$AM11),"")</f>
        <v>3.5</v>
      </c>
      <c r="F11" s="5">
        <f>IF(ISNUMBER(Data!I13),_xlfn.RANK.AVG(Odchylky!F11,Odchylky!$C11:$AM11),"")</f>
        <v>14</v>
      </c>
      <c r="G11" s="5">
        <f>IF(ISNUMBER(Data!J13),_xlfn.RANK.AVG(Odchylky!G11,Odchylky!$C11:$AM11),"")</f>
        <v>12.5</v>
      </c>
      <c r="H11" s="5">
        <f>IF(ISNUMBER(Data!K13),_xlfn.RANK.AVG(Odchylky!H11,Odchylky!$C11:$AM11),"")</f>
        <v>7.5</v>
      </c>
      <c r="I11" s="5">
        <f>IF(ISNUMBER(Data!L13),_xlfn.RANK.AVG(Odchylky!I11,Odchylky!$C11:$AM11),"")</f>
        <v>16.5</v>
      </c>
      <c r="J11" s="5">
        <f>IF(ISNUMBER(Data!M13),_xlfn.RANK.AVG(Odchylky!J11,Odchylky!$C11:$AM11),"")</f>
        <v>29.5</v>
      </c>
      <c r="K11" s="5">
        <f>IF(ISNUMBER(Data!N13),_xlfn.RANK.AVG(Odchylky!K11,Odchylky!$C11:$AM11),"")</f>
        <v>11</v>
      </c>
      <c r="L11" s="5">
        <f>IF(ISNUMBER(Data!O13),_xlfn.RANK.AVG(Odchylky!L11,Odchylky!$C11:$AM11),"")</f>
        <v>26.5</v>
      </c>
      <c r="M11" s="5">
        <f>IF(ISNUMBER(Data!P13),_xlfn.RANK.AVG(Odchylky!M11,Odchylky!$C11:$AM11),"")</f>
        <v>28</v>
      </c>
      <c r="N11" s="5">
        <f>IF(ISNUMBER(Data!Q13),_xlfn.RANK.AVG(Odchylky!N11,Odchylky!$C11:$AM11),"")</f>
        <v>20.5</v>
      </c>
      <c r="O11" s="5">
        <f>IF(ISNUMBER(Data!R13),_xlfn.RANK.AVG(Odchylky!O11,Odchylky!$C11:$AM11),"")</f>
        <v>16.5</v>
      </c>
      <c r="P11" s="5">
        <f>IF(ISNUMBER(Data!S13),_xlfn.RANK.AVG(Odchylky!P11,Odchylky!$C11:$AM11),"")</f>
        <v>29.5</v>
      </c>
      <c r="Q11" s="5">
        <f>IF(ISNUMBER(Data!T13),_xlfn.RANK.AVG(Odchylky!Q11,Odchylky!$C11:$AM11),"")</f>
        <v>7.5</v>
      </c>
      <c r="R11" s="5">
        <f>IF(ISNUMBER(Data!U13),_xlfn.RANK.AVG(Odchylky!R11,Odchylky!$C11:$AM11),"")</f>
        <v>5</v>
      </c>
      <c r="S11" s="5">
        <f>IF(ISNUMBER(Data!V13),_xlfn.RANK.AVG(Odchylky!S11,Odchylky!$C11:$AM11),"")</f>
        <v>19</v>
      </c>
      <c r="T11" s="5">
        <f>IF(ISNUMBER(Data!W13),_xlfn.RANK.AVG(Odchylky!T11,Odchylky!$C11:$AM11),"")</f>
        <v>2</v>
      </c>
      <c r="U11" s="5">
        <f>IF(ISNUMBER(Data!X13),_xlfn.RANK.AVG(Odchylky!U11,Odchylky!$C11:$AM11),"")</f>
        <v>6</v>
      </c>
      <c r="V11" s="5">
        <f>IF(ISNUMBER(Data!Y13),_xlfn.RANK.AVG(Odchylky!V11,Odchylky!$C11:$AM11),"")</f>
        <v>26.5</v>
      </c>
      <c r="W11" s="5">
        <f>IF(ISNUMBER(Data!Z13),_xlfn.RANK.AVG(Odchylky!W11,Odchylky!$C11:$AM11),"")</f>
        <v>20.5</v>
      </c>
      <c r="X11" s="5">
        <f>IF(ISNUMBER(Data!AA13),_xlfn.RANK.AVG(Odchylky!X11,Odchylky!$C11:$AM11),"")</f>
        <v>3.5</v>
      </c>
      <c r="Y11" s="5">
        <f>IF(ISNUMBER(Data!AB13),_xlfn.RANK.AVG(Odchylky!Y11,Odchylky!$C11:$AM11),"")</f>
        <v>18</v>
      </c>
      <c r="Z11" s="5">
        <f>IF(ISNUMBER(Data!AC13),_xlfn.RANK.AVG(Odchylky!Z11,Odchylky!$C11:$AM11),"")</f>
        <v>22</v>
      </c>
      <c r="AA11" s="5">
        <f>IF(ISNUMBER(Data!AD13),_xlfn.RANK.AVG(Odchylky!AA11,Odchylky!$C11:$AM11),"")</f>
        <v>12.5</v>
      </c>
      <c r="AB11" s="5">
        <f>IF(ISNUMBER(Data!AE13),_xlfn.RANK.AVG(Odchylky!AB11,Odchylky!$C11:$AM11),"")</f>
        <v>24.5</v>
      </c>
      <c r="AC11" s="5">
        <f>IF(ISNUMBER(Data!AF13),_xlfn.RANK.AVG(Odchylky!AC11,Odchylky!$C11:$AM11),"")</f>
        <v>15</v>
      </c>
      <c r="AD11" s="5">
        <f>IF(ISNUMBER(Data!AG13),_xlfn.RANK.AVG(Odchylky!AD11,Odchylky!$C11:$AM11),"")</f>
        <v>10</v>
      </c>
      <c r="AE11" s="5">
        <f>IF(ISNUMBER(Data!AH13),_xlfn.RANK.AVG(Odchylky!AE11,Odchylky!$C11:$AM11),"")</f>
        <v>1</v>
      </c>
      <c r="AF11" s="5">
        <f>IF(ISNUMBER(Data!AI13),_xlfn.RANK.AVG(Odchylky!AF11,Odchylky!$C11:$AM11),"")</f>
        <v>9</v>
      </c>
    </row>
    <row r="12" spans="1:32" x14ac:dyDescent="0.25">
      <c r="A12" s="24" t="s">
        <v>38</v>
      </c>
      <c r="B12" s="42">
        <f>IF(ISNUMBER(Data!E14),_xlfn.RANK.AVG(Odchylky!B12,Odchylky!$B12:$AM12),"")</f>
        <v>9</v>
      </c>
      <c r="C12" s="21">
        <f>IF(ISNUMBER(Data!F14),_xlfn.RANK.AVG(Odchylky!C12,Odchylky!$C12:$AM12),"")</f>
        <v>2</v>
      </c>
      <c r="D12" s="5">
        <f>IF(ISNUMBER(Data!G14),_xlfn.RANK.AVG(Odchylky!D12,Odchylky!$C12:$AM12),"")</f>
        <v>22</v>
      </c>
      <c r="E12" s="5">
        <f>IF(ISNUMBER(Data!H14),_xlfn.RANK.AVG(Odchylky!E12,Odchylky!$C12:$AM12),"")</f>
        <v>5</v>
      </c>
      <c r="F12" s="5">
        <f>IF(ISNUMBER(Data!I14),_xlfn.RANK.AVG(Odchylky!F12,Odchylky!$C12:$AM12),"")</f>
        <v>27</v>
      </c>
      <c r="G12" s="5">
        <f>IF(ISNUMBER(Data!J14),_xlfn.RANK.AVG(Odchylky!G12,Odchylky!$C12:$AM12),"")</f>
        <v>1</v>
      </c>
      <c r="H12" s="5">
        <f>IF(ISNUMBER(Data!K14),_xlfn.RANK.AVG(Odchylky!H12,Odchylky!$C12:$AM12),"")</f>
        <v>18</v>
      </c>
      <c r="I12" s="5">
        <f>IF(ISNUMBER(Data!L14),_xlfn.RANK.AVG(Odchylky!I12,Odchylky!$C12:$AM12),"")</f>
        <v>22</v>
      </c>
      <c r="J12" s="5">
        <f>IF(ISNUMBER(Data!M14),_xlfn.RANK.AVG(Odchylky!J12,Odchylky!$C12:$AM12),"")</f>
        <v>18</v>
      </c>
      <c r="K12" s="5">
        <f>IF(ISNUMBER(Data!N14),_xlfn.RANK.AVG(Odchylky!K12,Odchylky!$C12:$AM12),"")</f>
        <v>30</v>
      </c>
      <c r="L12" s="5">
        <f>IF(ISNUMBER(Data!O14),_xlfn.RANK.AVG(Odchylky!L12,Odchylky!$C12:$AM12),"")</f>
        <v>7</v>
      </c>
      <c r="M12" s="5">
        <f>IF(ISNUMBER(Data!P14),_xlfn.RANK.AVG(Odchylky!M12,Odchylky!$C12:$AM12),"")</f>
        <v>11</v>
      </c>
      <c r="N12" s="5">
        <f>IF(ISNUMBER(Data!Q14),_xlfn.RANK.AVG(Odchylky!N12,Odchylky!$C12:$AM12),"")</f>
        <v>28.5</v>
      </c>
      <c r="O12" s="5">
        <f>IF(ISNUMBER(Data!R14),_xlfn.RANK.AVG(Odchylky!O12,Odchylky!$C12:$AM12),"")</f>
        <v>13.5</v>
      </c>
      <c r="P12" s="5">
        <f>IF(ISNUMBER(Data!S14),_xlfn.RANK.AVG(Odchylky!P12,Odchylky!$C12:$AM12),"")</f>
        <v>3</v>
      </c>
      <c r="Q12" s="5">
        <f>IF(ISNUMBER(Data!T14),_xlfn.RANK.AVG(Odchylky!Q12,Odchylky!$C12:$AM12),"")</f>
        <v>24</v>
      </c>
      <c r="R12" s="5">
        <f>IF(ISNUMBER(Data!U14),_xlfn.RANK.AVG(Odchylky!R12,Odchylky!$C12:$AM12),"")</f>
        <v>25.5</v>
      </c>
      <c r="S12" s="5">
        <f>IF(ISNUMBER(Data!V14),_xlfn.RANK.AVG(Odchylky!S12,Odchylky!$C12:$AM12),"")</f>
        <v>28.5</v>
      </c>
      <c r="T12" s="5">
        <f>IF(ISNUMBER(Data!W14),_xlfn.RANK.AVG(Odchylky!T12,Odchylky!$C12:$AM12),"")</f>
        <v>10</v>
      </c>
      <c r="U12" s="5">
        <f>IF(ISNUMBER(Data!X14),_xlfn.RANK.AVG(Odchylky!U12,Odchylky!$C12:$AM12),"")</f>
        <v>6</v>
      </c>
      <c r="V12" s="5">
        <f>IF(ISNUMBER(Data!Y14),_xlfn.RANK.AVG(Odchylky!V12,Odchylky!$C12:$AM12),"")</f>
        <v>13.5</v>
      </c>
      <c r="W12" s="5">
        <f>IF(ISNUMBER(Data!Z14),_xlfn.RANK.AVG(Odchylky!W12,Odchylky!$C12:$AM12),"")</f>
        <v>18</v>
      </c>
      <c r="X12" s="5">
        <f>IF(ISNUMBER(Data!AA14),_xlfn.RANK.AVG(Odchylky!X12,Odchylky!$C12:$AM12),"")</f>
        <v>22</v>
      </c>
      <c r="Y12" s="5">
        <f>IF(ISNUMBER(Data!AB14),_xlfn.RANK.AVG(Odchylky!Y12,Odchylky!$C12:$AM12),"")</f>
        <v>9</v>
      </c>
      <c r="Z12" s="5">
        <f>IF(ISNUMBER(Data!AC14),_xlfn.RANK.AVG(Odchylky!Z12,Odchylky!$C12:$AM12),"")</f>
        <v>18</v>
      </c>
      <c r="AA12" s="5">
        <f>IF(ISNUMBER(Data!AD14),_xlfn.RANK.AVG(Odchylky!AA12,Odchylky!$C12:$AM12),"")</f>
        <v>8</v>
      </c>
      <c r="AB12" s="5">
        <f>IF(ISNUMBER(Data!AE14),_xlfn.RANK.AVG(Odchylky!AB12,Odchylky!$C12:$AM12),"")</f>
        <v>4</v>
      </c>
      <c r="AC12" s="5">
        <f>IF(ISNUMBER(Data!AF14),_xlfn.RANK.AVG(Odchylky!AC12,Odchylky!$C12:$AM12),"")</f>
        <v>13.5</v>
      </c>
      <c r="AD12" s="5">
        <f>IF(ISNUMBER(Data!AG14),_xlfn.RANK.AVG(Odchylky!AD12,Odchylky!$C12:$AM12),"")</f>
        <v>25.5</v>
      </c>
      <c r="AE12" s="5">
        <f>IF(ISNUMBER(Data!AH14),_xlfn.RANK.AVG(Odchylky!AE12,Odchylky!$C12:$AM12),"")</f>
        <v>13.5</v>
      </c>
      <c r="AF12" s="5">
        <f>IF(ISNUMBER(Data!AI14),_xlfn.RANK.AVG(Odchylky!AF12,Odchylky!$C12:$AM12),"")</f>
        <v>18</v>
      </c>
    </row>
    <row r="13" spans="1:32" x14ac:dyDescent="0.25">
      <c r="A13" s="24" t="s">
        <v>39</v>
      </c>
      <c r="B13" s="42">
        <f>IF(ISNUMBER(Data!E15),_xlfn.RANK.AVG(Odchylky!B13,Odchylky!$B13:$AM13),"")</f>
        <v>15</v>
      </c>
      <c r="C13" s="21">
        <f>IF(ISNUMBER(Data!F15),_xlfn.RANK.AVG(Odchylky!C13,Odchylky!$C13:$AM13),"")</f>
        <v>29</v>
      </c>
      <c r="D13" s="5">
        <f>IF(ISNUMBER(Data!G15),_xlfn.RANK.AVG(Odchylky!D13,Odchylky!$C13:$AM13),"")</f>
        <v>13</v>
      </c>
      <c r="E13" s="5">
        <f>IF(ISNUMBER(Data!H15),_xlfn.RANK.AVG(Odchylky!E13,Odchylky!$C13:$AM13),"")</f>
        <v>29</v>
      </c>
      <c r="F13" s="5">
        <f>IF(ISNUMBER(Data!I15),_xlfn.RANK.AVG(Odchylky!F13,Odchylky!$C13:$AM13),"")</f>
        <v>17</v>
      </c>
      <c r="G13" s="5">
        <f>IF(ISNUMBER(Data!J15),_xlfn.RANK.AVG(Odchylky!G13,Odchylky!$C13:$AM13),"")</f>
        <v>1</v>
      </c>
      <c r="H13" s="5">
        <f>IF(ISNUMBER(Data!K15),_xlfn.RANK.AVG(Odchylky!H13,Odchylky!$C13:$AM13),"")</f>
        <v>2</v>
      </c>
      <c r="I13" s="5">
        <f>IF(ISNUMBER(Data!L15),_xlfn.RANK.AVG(Odchylky!I13,Odchylky!$C13:$AM13),"")</f>
        <v>14.5</v>
      </c>
      <c r="J13" s="5">
        <f>IF(ISNUMBER(Data!M15),_xlfn.RANK.AVG(Odchylky!J13,Odchylky!$C13:$AM13),"")</f>
        <v>3</v>
      </c>
      <c r="K13" s="5">
        <f>IF(ISNUMBER(Data!N15),_xlfn.RANK.AVG(Odchylky!K13,Odchylky!$C13:$AM13),"")</f>
        <v>29</v>
      </c>
      <c r="L13" s="5">
        <f>IF(ISNUMBER(Data!O15),_xlfn.RANK.AVG(Odchylky!L13,Odchylky!$C13:$AM13),"")</f>
        <v>24</v>
      </c>
      <c r="M13" s="5">
        <f>IF(ISNUMBER(Data!P15),_xlfn.RANK.AVG(Odchylky!M13,Odchylky!$C13:$AM13),"")</f>
        <v>20.5</v>
      </c>
      <c r="N13" s="5">
        <f>IF(ISNUMBER(Data!Q15),_xlfn.RANK.AVG(Odchylky!N13,Odchylky!$C13:$AM13),"")</f>
        <v>23</v>
      </c>
      <c r="O13" s="5">
        <f>IF(ISNUMBER(Data!R15),_xlfn.RANK.AVG(Odchylky!O13,Odchylky!$C13:$AM13),"")</f>
        <v>4</v>
      </c>
      <c r="P13" s="5">
        <f>IF(ISNUMBER(Data!S15),_xlfn.RANK.AVG(Odchylky!P13,Odchylky!$C13:$AM13),"")</f>
        <v>12</v>
      </c>
      <c r="Q13" s="5">
        <f>IF(ISNUMBER(Data!T15),_xlfn.RANK.AVG(Odchylky!Q13,Odchylky!$C13:$AM13),"")</f>
        <v>14.5</v>
      </c>
      <c r="R13" s="5">
        <f>IF(ISNUMBER(Data!U15),_xlfn.RANK.AVG(Odchylky!R13,Odchylky!$C13:$AM13),"")</f>
        <v>26.5</v>
      </c>
      <c r="S13" s="5">
        <f>IF(ISNUMBER(Data!V15),_xlfn.RANK.AVG(Odchylky!S13,Odchylky!$C13:$AM13),"")</f>
        <v>6</v>
      </c>
      <c r="T13" s="5">
        <f>IF(ISNUMBER(Data!W15),_xlfn.RANK.AVG(Odchylky!T13,Odchylky!$C13:$AM13),"")</f>
        <v>10</v>
      </c>
      <c r="U13" s="5">
        <f>IF(ISNUMBER(Data!X15),_xlfn.RANK.AVG(Odchylky!U13,Odchylky!$C13:$AM13),"")</f>
        <v>5</v>
      </c>
      <c r="V13" s="5">
        <f>IF(ISNUMBER(Data!Y15),_xlfn.RANK.AVG(Odchylky!V13,Odchylky!$C13:$AM13),"")</f>
        <v>10</v>
      </c>
      <c r="W13" s="5">
        <f>IF(ISNUMBER(Data!Z15),_xlfn.RANK.AVG(Odchylky!W13,Odchylky!$C13:$AM13),"")</f>
        <v>26.5</v>
      </c>
      <c r="X13" s="5">
        <f>IF(ISNUMBER(Data!AA15),_xlfn.RANK.AVG(Odchylky!X13,Odchylky!$C13:$AM13),"")</f>
        <v>19</v>
      </c>
      <c r="Y13" s="5">
        <f>IF(ISNUMBER(Data!AB15),_xlfn.RANK.AVG(Odchylky!Y13,Odchylky!$C13:$AM13),"")</f>
        <v>16</v>
      </c>
      <c r="Z13" s="5">
        <f>IF(ISNUMBER(Data!AC15),_xlfn.RANK.AVG(Odchylky!Z13,Odchylky!$C13:$AM13),"")</f>
        <v>18</v>
      </c>
      <c r="AA13" s="5">
        <f>IF(ISNUMBER(Data!AD15),_xlfn.RANK.AVG(Odchylky!AA13,Odchylky!$C13:$AM13),"")</f>
        <v>10</v>
      </c>
      <c r="AB13" s="5">
        <f>IF(ISNUMBER(Data!AE15),_xlfn.RANK.AVG(Odchylky!AB13,Odchylky!$C13:$AM13),"")</f>
        <v>8</v>
      </c>
      <c r="AC13" s="5">
        <f>IF(ISNUMBER(Data!AF15),_xlfn.RANK.AVG(Odchylky!AC13,Odchylky!$C13:$AM13),"")</f>
        <v>20.5</v>
      </c>
      <c r="AD13" s="5">
        <f>IF(ISNUMBER(Data!AG15),_xlfn.RANK.AVG(Odchylky!AD13,Odchylky!$C13:$AM13),"")</f>
        <v>22</v>
      </c>
      <c r="AE13" s="5">
        <f>IF(ISNUMBER(Data!AH15),_xlfn.RANK.AVG(Odchylky!AE13,Odchylky!$C13:$AM13),"")</f>
        <v>25</v>
      </c>
      <c r="AF13" s="5">
        <f>IF(ISNUMBER(Data!AI15),_xlfn.RANK.AVG(Odchylky!AF13,Odchylky!$C13:$AM13),"")</f>
        <v>7</v>
      </c>
    </row>
    <row r="14" spans="1:32" x14ac:dyDescent="0.25">
      <c r="A14" s="24" t="s">
        <v>40</v>
      </c>
      <c r="B14" s="42">
        <f>IF(ISNUMBER(Data!E16),_xlfn.RANK.AVG(Odchylky!B14,Odchylky!$B14:$AM14),"")</f>
        <v>13</v>
      </c>
      <c r="C14" s="21">
        <f>IF(ISNUMBER(Data!F16),_xlfn.RANK.AVG(Odchylky!C14,Odchylky!$C14:$AM14),"")</f>
        <v>7</v>
      </c>
      <c r="D14" s="5">
        <f>IF(ISNUMBER(Data!G16),_xlfn.RANK.AVG(Odchylky!D14,Odchylky!$C14:$AM14),"")</f>
        <v>13</v>
      </c>
      <c r="E14" s="5">
        <f>IF(ISNUMBER(Data!H16),_xlfn.RANK.AVG(Odchylky!E14,Odchylky!$C14:$AM14),"")</f>
        <v>16</v>
      </c>
      <c r="F14" s="5">
        <f>IF(ISNUMBER(Data!I16),_xlfn.RANK.AVG(Odchylky!F14,Odchylky!$C14:$AM14),"")</f>
        <v>19</v>
      </c>
      <c r="G14" s="5">
        <f>IF(ISNUMBER(Data!J16),_xlfn.RANK.AVG(Odchylky!G14,Odchylky!$C14:$AM14),"")</f>
        <v>28</v>
      </c>
      <c r="H14" s="5">
        <f>IF(ISNUMBER(Data!K16),_xlfn.RANK.AVG(Odchylky!H14,Odchylky!$C14:$AM14),"")</f>
        <v>29</v>
      </c>
      <c r="I14" s="5">
        <f>IF(ISNUMBER(Data!L16),_xlfn.RANK.AVG(Odchylky!I14,Odchylky!$C14:$AM14),"")</f>
        <v>21</v>
      </c>
      <c r="J14" s="5">
        <f>IF(ISNUMBER(Data!M16),_xlfn.RANK.AVG(Odchylky!J14,Odchylky!$C14:$AM14),"")</f>
        <v>20</v>
      </c>
      <c r="K14" s="5">
        <f>IF(ISNUMBER(Data!N16),_xlfn.RANK.AVG(Odchylky!K14,Odchylky!$C14:$AM14),"")</f>
        <v>23.5</v>
      </c>
      <c r="L14" s="5">
        <f>IF(ISNUMBER(Data!O16),_xlfn.RANK.AVG(Odchylky!L14,Odchylky!$C14:$AM14),"")</f>
        <v>3</v>
      </c>
      <c r="M14" s="5">
        <f>IF(ISNUMBER(Data!P16),_xlfn.RANK.AVG(Odchylky!M14,Odchylky!$C14:$AM14),"")</f>
        <v>9</v>
      </c>
      <c r="N14" s="5">
        <f>IF(ISNUMBER(Data!Q16),_xlfn.RANK.AVG(Odchylky!N14,Odchylky!$C14:$AM14),"")</f>
        <v>25</v>
      </c>
      <c r="O14" s="5">
        <f>IF(ISNUMBER(Data!R16),_xlfn.RANK.AVG(Odchylky!O14,Odchylky!$C14:$AM14),"")</f>
        <v>23.5</v>
      </c>
      <c r="P14" s="5">
        <f>IF(ISNUMBER(Data!S16),_xlfn.RANK.AVG(Odchylky!P14,Odchylky!$C14:$AM14),"")</f>
        <v>26</v>
      </c>
      <c r="Q14" s="5">
        <f>IF(ISNUMBER(Data!T16),_xlfn.RANK.AVG(Odchylky!Q14,Odchylky!$C14:$AM14),"")</f>
        <v>2</v>
      </c>
      <c r="R14" s="5">
        <f>IF(ISNUMBER(Data!U16),_xlfn.RANK.AVG(Odchylky!R14,Odchylky!$C14:$AM14),"")</f>
        <v>16</v>
      </c>
      <c r="S14" s="5">
        <f>IF(ISNUMBER(Data!V16),_xlfn.RANK.AVG(Odchylky!S14,Odchylky!$C14:$AM14),"")</f>
        <v>14</v>
      </c>
      <c r="T14" s="5">
        <f>IF(ISNUMBER(Data!W16),_xlfn.RANK.AVG(Odchylky!T14,Odchylky!$C14:$AM14),"")</f>
        <v>11.5</v>
      </c>
      <c r="U14" s="5">
        <f>IF(ISNUMBER(Data!X16),_xlfn.RANK.AVG(Odchylky!U14,Odchylky!$C14:$AM14),"")</f>
        <v>4.5</v>
      </c>
      <c r="V14" s="5">
        <f>IF(ISNUMBER(Data!Y16),_xlfn.RANK.AVG(Odchylky!V14,Odchylky!$C14:$AM14),"")</f>
        <v>10</v>
      </c>
      <c r="W14" s="5">
        <f>IF(ISNUMBER(Data!Z16),_xlfn.RANK.AVG(Odchylky!W14,Odchylky!$C14:$AM14),"")</f>
        <v>6</v>
      </c>
      <c r="X14" s="5">
        <f>IF(ISNUMBER(Data!AA16),_xlfn.RANK.AVG(Odchylky!X14,Odchylky!$C14:$AM14),"")</f>
        <v>30</v>
      </c>
      <c r="Y14" s="5">
        <f>IF(ISNUMBER(Data!AB16),_xlfn.RANK.AVG(Odchylky!Y14,Odchylky!$C14:$AM14),"")</f>
        <v>8</v>
      </c>
      <c r="Z14" s="5">
        <f>IF(ISNUMBER(Data!AC16),_xlfn.RANK.AVG(Odchylky!Z14,Odchylky!$C14:$AM14),"")</f>
        <v>11.5</v>
      </c>
      <c r="AA14" s="5">
        <f>IF(ISNUMBER(Data!AD16),_xlfn.RANK.AVG(Odchylky!AA14,Odchylky!$C14:$AM14),"")</f>
        <v>16</v>
      </c>
      <c r="AB14" s="5">
        <f>IF(ISNUMBER(Data!AE16),_xlfn.RANK.AVG(Odchylky!AB14,Odchylky!$C14:$AM14),"")</f>
        <v>4.5</v>
      </c>
      <c r="AC14" s="5">
        <f>IF(ISNUMBER(Data!AF16),_xlfn.RANK.AVG(Odchylky!AC14,Odchylky!$C14:$AM14),"")</f>
        <v>18</v>
      </c>
      <c r="AD14" s="5">
        <f>IF(ISNUMBER(Data!AG16),_xlfn.RANK.AVG(Odchylky!AD14,Odchylky!$C14:$AM14),"")</f>
        <v>1</v>
      </c>
      <c r="AE14" s="5">
        <f>IF(ISNUMBER(Data!AH16),_xlfn.RANK.AVG(Odchylky!AE14,Odchylky!$C14:$AM14),"")</f>
        <v>27</v>
      </c>
      <c r="AF14" s="5">
        <f>IF(ISNUMBER(Data!AI16),_xlfn.RANK.AVG(Odchylky!AF14,Odchylky!$C14:$AM14),"")</f>
        <v>22</v>
      </c>
    </row>
    <row r="15" spans="1:32" x14ac:dyDescent="0.25">
      <c r="A15" s="24" t="s">
        <v>41</v>
      </c>
      <c r="B15" s="42">
        <f>IF(ISNUMBER(Data!E17),_xlfn.RANK.AVG(Odchylky!B15,Odchylky!$B15:$AM15),"")</f>
        <v>31</v>
      </c>
      <c r="C15" s="21">
        <f>IF(ISNUMBER(Data!F17),_xlfn.RANK.AVG(Odchylky!C15,Odchylky!$C15:$AM15),"")</f>
        <v>8</v>
      </c>
      <c r="D15" s="5">
        <f>IF(ISNUMBER(Data!G17),_xlfn.RANK.AVG(Odchylky!D15,Odchylky!$C15:$AM15),"")</f>
        <v>18</v>
      </c>
      <c r="E15" s="5">
        <f>IF(ISNUMBER(Data!H17),_xlfn.RANK.AVG(Odchylky!E15,Odchylky!$C15:$AM15),"")</f>
        <v>2</v>
      </c>
      <c r="F15" s="5">
        <f>IF(ISNUMBER(Data!I17),_xlfn.RANK.AVG(Odchylky!F15,Odchylky!$C15:$AM15),"")</f>
        <v>4</v>
      </c>
      <c r="G15" s="5">
        <f>IF(ISNUMBER(Data!J17),_xlfn.RANK.AVG(Odchylky!G15,Odchylky!$C15:$AM15),"")</f>
        <v>6</v>
      </c>
      <c r="H15" s="5">
        <f>IF(ISNUMBER(Data!K17),_xlfn.RANK.AVG(Odchylky!H15,Odchylky!$C15:$AM15),"")</f>
        <v>14</v>
      </c>
      <c r="I15" s="5">
        <f>IF(ISNUMBER(Data!L17),_xlfn.RANK.AVG(Odchylky!I15,Odchylky!$C15:$AM15),"")</f>
        <v>9</v>
      </c>
      <c r="J15" s="5">
        <f>IF(ISNUMBER(Data!M17),_xlfn.RANK.AVG(Odchylky!J15,Odchylky!$C15:$AM15),"")</f>
        <v>1</v>
      </c>
      <c r="K15" s="5">
        <f>IF(ISNUMBER(Data!N17),_xlfn.RANK.AVG(Odchylky!K15,Odchylky!$C15:$AM15),"")</f>
        <v>30</v>
      </c>
      <c r="L15" s="5">
        <f>IF(ISNUMBER(Data!O17),_xlfn.RANK.AVG(Odchylky!L15,Odchylky!$C15:$AM15),"")</f>
        <v>15</v>
      </c>
      <c r="M15" s="5">
        <f>IF(ISNUMBER(Data!P17),_xlfn.RANK.AVG(Odchylky!M15,Odchylky!$C15:$AM15),"")</f>
        <v>28.5</v>
      </c>
      <c r="N15" s="5">
        <f>IF(ISNUMBER(Data!Q17),_xlfn.RANK.AVG(Odchylky!N15,Odchylky!$C15:$AM15),"")</f>
        <v>7</v>
      </c>
      <c r="O15" s="5">
        <f>IF(ISNUMBER(Data!R17),_xlfn.RANK.AVG(Odchylky!O15,Odchylky!$C15:$AM15),"")</f>
        <v>19</v>
      </c>
      <c r="P15" s="5">
        <f>IF(ISNUMBER(Data!S17),_xlfn.RANK.AVG(Odchylky!P15,Odchylky!$C15:$AM15),"")</f>
        <v>26</v>
      </c>
      <c r="Q15" s="5">
        <f>IF(ISNUMBER(Data!T17),_xlfn.RANK.AVG(Odchylky!Q15,Odchylky!$C15:$AM15),"")</f>
        <v>22.5</v>
      </c>
      <c r="R15" s="5">
        <f>IF(ISNUMBER(Data!U17),_xlfn.RANK.AVG(Odchylky!R15,Odchylky!$C15:$AM15),"")</f>
        <v>27</v>
      </c>
      <c r="S15" s="5">
        <f>IF(ISNUMBER(Data!V17),_xlfn.RANK.AVG(Odchylky!S15,Odchylky!$C15:$AM15),"")</f>
        <v>3</v>
      </c>
      <c r="T15" s="5">
        <f>IF(ISNUMBER(Data!W17),_xlfn.RANK.AVG(Odchylky!T15,Odchylky!$C15:$AM15),"")</f>
        <v>25</v>
      </c>
      <c r="U15" s="5">
        <f>IF(ISNUMBER(Data!X17),_xlfn.RANK.AVG(Odchylky!U15,Odchylky!$C15:$AM15),"")</f>
        <v>20</v>
      </c>
      <c r="V15" s="5">
        <f>IF(ISNUMBER(Data!Y17),_xlfn.RANK.AVG(Odchylky!V15,Odchylky!$C15:$AM15),"")</f>
        <v>5</v>
      </c>
      <c r="W15" s="5">
        <f>IF(ISNUMBER(Data!Z17),_xlfn.RANK.AVG(Odchylky!W15,Odchylky!$C15:$AM15),"")</f>
        <v>28.5</v>
      </c>
      <c r="X15" s="5">
        <f>IF(ISNUMBER(Data!AA17),_xlfn.RANK.AVG(Odchylky!X15,Odchylky!$C15:$AM15),"")</f>
        <v>21</v>
      </c>
      <c r="Y15" s="5">
        <f>IF(ISNUMBER(Data!AB17),_xlfn.RANK.AVG(Odchylky!Y15,Odchylky!$C15:$AM15),"")</f>
        <v>10</v>
      </c>
      <c r="Z15" s="5">
        <f>IF(ISNUMBER(Data!AC17),_xlfn.RANK.AVG(Odchylky!Z15,Odchylky!$C15:$AM15),"")</f>
        <v>12</v>
      </c>
      <c r="AA15" s="5">
        <f>IF(ISNUMBER(Data!AD17),_xlfn.RANK.AVG(Odchylky!AA15,Odchylky!$C15:$AM15),"")</f>
        <v>12</v>
      </c>
      <c r="AB15" s="5">
        <f>IF(ISNUMBER(Data!AE17),_xlfn.RANK.AVG(Odchylky!AB15,Odchylky!$C15:$AM15),"")</f>
        <v>16</v>
      </c>
      <c r="AC15" s="5">
        <f>IF(ISNUMBER(Data!AF17),_xlfn.RANK.AVG(Odchylky!AC15,Odchylky!$C15:$AM15),"")</f>
        <v>22.5</v>
      </c>
      <c r="AD15" s="5">
        <f>IF(ISNUMBER(Data!AG17),_xlfn.RANK.AVG(Odchylky!AD15,Odchylky!$C15:$AM15),"")</f>
        <v>24</v>
      </c>
      <c r="AE15" s="5">
        <f>IF(ISNUMBER(Data!AH17),_xlfn.RANK.AVG(Odchylky!AE15,Odchylky!$C15:$AM15),"")</f>
        <v>17</v>
      </c>
      <c r="AF15" s="5">
        <f>IF(ISNUMBER(Data!AI17),_xlfn.RANK.AVG(Odchylky!AF15,Odchylky!$C15:$AM15),"")</f>
        <v>12</v>
      </c>
    </row>
    <row r="16" spans="1:32" x14ac:dyDescent="0.25">
      <c r="A16" s="24" t="s">
        <v>42</v>
      </c>
      <c r="B16" s="42">
        <f>IF(ISNUMBER(Data!E18),_xlfn.RANK.AVG(Odchylky!B16,Odchylky!$B16:$AM16),"")</f>
        <v>14</v>
      </c>
      <c r="C16" s="21">
        <f>IF(ISNUMBER(Data!F18),_xlfn.RANK.AVG(Odchylky!C16,Odchylky!$C16:$AM16),"")</f>
        <v>5</v>
      </c>
      <c r="D16" s="5">
        <f>IF(ISNUMBER(Data!G18),_xlfn.RANK.AVG(Odchylky!D16,Odchylky!$C16:$AM16),"")</f>
        <v>14</v>
      </c>
      <c r="E16" s="5">
        <f>IF(ISNUMBER(Data!H18),_xlfn.RANK.AVG(Odchylky!E16,Odchylky!$C16:$AM16),"")</f>
        <v>8</v>
      </c>
      <c r="F16" s="5">
        <f>IF(ISNUMBER(Data!I18),_xlfn.RANK.AVG(Odchylky!F16,Odchylky!$C16:$AM16),"")</f>
        <v>25.5</v>
      </c>
      <c r="G16" s="5">
        <f>IF(ISNUMBER(Data!J18),_xlfn.RANK.AVG(Odchylky!G16,Odchylky!$C16:$AM16),"")</f>
        <v>21</v>
      </c>
      <c r="H16" s="5">
        <f>IF(ISNUMBER(Data!K18),_xlfn.RANK.AVG(Odchylky!H16,Odchylky!$C16:$AM16),"")</f>
        <v>2</v>
      </c>
      <c r="I16" s="5">
        <f>IF(ISNUMBER(Data!L18),_xlfn.RANK.AVG(Odchylky!I16,Odchylky!$C16:$AM16),"")</f>
        <v>24</v>
      </c>
      <c r="J16" s="5">
        <f>IF(ISNUMBER(Data!M18),_xlfn.RANK.AVG(Odchylky!J16,Odchylky!$C16:$AM16),"")</f>
        <v>19</v>
      </c>
      <c r="K16" s="5">
        <f>IF(ISNUMBER(Data!N18),_xlfn.RANK.AVG(Odchylky!K16,Odchylky!$C16:$AM16),"")</f>
        <v>23</v>
      </c>
      <c r="L16" s="5">
        <f>IF(ISNUMBER(Data!O18),_xlfn.RANK.AVG(Odchylky!L16,Odchylky!$C16:$AM16),"")</f>
        <v>25.5</v>
      </c>
      <c r="M16" s="5">
        <f>IF(ISNUMBER(Data!P18),_xlfn.RANK.AVG(Odchylky!M16,Odchylky!$C16:$AM16),"")</f>
        <v>28.5</v>
      </c>
      <c r="N16" s="5">
        <f>IF(ISNUMBER(Data!Q18),_xlfn.RANK.AVG(Odchylky!N16,Odchylky!$C16:$AM16),"")</f>
        <v>15</v>
      </c>
      <c r="O16" s="5">
        <f>IF(ISNUMBER(Data!R18),_xlfn.RANK.AVG(Odchylky!O16,Odchylky!$C16:$AM16),"")</f>
        <v>27</v>
      </c>
      <c r="P16" s="5">
        <f>IF(ISNUMBER(Data!S18),_xlfn.RANK.AVG(Odchylky!P16,Odchylky!$C16:$AM16),"")</f>
        <v>4</v>
      </c>
      <c r="Q16" s="5">
        <f>IF(ISNUMBER(Data!T18),_xlfn.RANK.AVG(Odchylky!Q16,Odchylky!$C16:$AM16),"")</f>
        <v>16.5</v>
      </c>
      <c r="R16" s="5">
        <f>IF(ISNUMBER(Data!U18),_xlfn.RANK.AVG(Odchylky!R16,Odchylky!$C16:$AM16),"")</f>
        <v>18</v>
      </c>
      <c r="S16" s="5">
        <f>IF(ISNUMBER(Data!V18),_xlfn.RANK.AVG(Odchylky!S16,Odchylky!$C16:$AM16),"")</f>
        <v>10</v>
      </c>
      <c r="T16" s="5">
        <f>IF(ISNUMBER(Data!W18),_xlfn.RANK.AVG(Odchylky!T16,Odchylky!$C16:$AM16),"")</f>
        <v>1</v>
      </c>
      <c r="U16" s="5">
        <f>IF(ISNUMBER(Data!X18),_xlfn.RANK.AVG(Odchylky!U16,Odchylky!$C16:$AM16),"")</f>
        <v>28.5</v>
      </c>
      <c r="V16" s="5">
        <f>IF(ISNUMBER(Data!Y18),_xlfn.RANK.AVG(Odchylky!V16,Odchylky!$C16:$AM16),"")</f>
        <v>20</v>
      </c>
      <c r="W16" s="5">
        <f>IF(ISNUMBER(Data!Z18),_xlfn.RANK.AVG(Odchylky!W16,Odchylky!$C16:$AM16),"")</f>
        <v>12.5</v>
      </c>
      <c r="X16" s="5">
        <f>IF(ISNUMBER(Data!AA18),_xlfn.RANK.AVG(Odchylky!X16,Odchylky!$C16:$AM16),"")</f>
        <v>12.5</v>
      </c>
      <c r="Y16" s="5">
        <f>IF(ISNUMBER(Data!AB18),_xlfn.RANK.AVG(Odchylky!Y16,Odchylky!$C16:$AM16),"")</f>
        <v>30</v>
      </c>
      <c r="Z16" s="5">
        <f>IF(ISNUMBER(Data!AC18),_xlfn.RANK.AVG(Odchylky!Z16,Odchylky!$C16:$AM16),"")</f>
        <v>7</v>
      </c>
      <c r="AA16" s="5">
        <f>IF(ISNUMBER(Data!AD18),_xlfn.RANK.AVG(Odchylky!AA16,Odchylky!$C16:$AM16),"")</f>
        <v>11</v>
      </c>
      <c r="AB16" s="5">
        <f>IF(ISNUMBER(Data!AE18),_xlfn.RANK.AVG(Odchylky!AB16,Odchylky!$C16:$AM16),"")</f>
        <v>22</v>
      </c>
      <c r="AC16" s="5">
        <f>IF(ISNUMBER(Data!AF18),_xlfn.RANK.AVG(Odchylky!AC16,Odchylky!$C16:$AM16),"")</f>
        <v>16.5</v>
      </c>
      <c r="AD16" s="5">
        <f>IF(ISNUMBER(Data!AG18),_xlfn.RANK.AVG(Odchylky!AD16,Odchylky!$C16:$AM16),"")</f>
        <v>6</v>
      </c>
      <c r="AE16" s="5">
        <f>IF(ISNUMBER(Data!AH18),_xlfn.RANK.AVG(Odchylky!AE16,Odchylky!$C16:$AM16),"")</f>
        <v>3</v>
      </c>
      <c r="AF16" s="5">
        <f>IF(ISNUMBER(Data!AI18),_xlfn.RANK.AVG(Odchylky!AF16,Odchylky!$C16:$AM16),"")</f>
        <v>9</v>
      </c>
    </row>
    <row r="17" spans="1:32" x14ac:dyDescent="0.25">
      <c r="A17" s="24" t="s">
        <v>43</v>
      </c>
      <c r="B17" s="42">
        <f>IF(ISNUMBER(Data!E19),_xlfn.RANK.AVG(Odchylky!B17,Odchylky!$B17:$AM17),"")</f>
        <v>16</v>
      </c>
      <c r="C17" s="21">
        <f>IF(ISNUMBER(Data!F19),_xlfn.RANK.AVG(Odchylky!C17,Odchylky!$C17:$AM17),"")</f>
        <v>7.5</v>
      </c>
      <c r="D17" s="5">
        <f>IF(ISNUMBER(Data!G19),_xlfn.RANK.AVG(Odchylky!D17,Odchylky!$C17:$AM17),"")</f>
        <v>6</v>
      </c>
      <c r="E17" s="5">
        <f>IF(ISNUMBER(Data!H19),_xlfn.RANK.AVG(Odchylky!E17,Odchylky!$C17:$AM17),"")</f>
        <v>27</v>
      </c>
      <c r="F17" s="5">
        <f>IF(ISNUMBER(Data!I19),_xlfn.RANK.AVG(Odchylky!F17,Odchylky!$C17:$AM17),"")</f>
        <v>3.5</v>
      </c>
      <c r="G17" s="5">
        <f>IF(ISNUMBER(Data!J19),_xlfn.RANK.AVG(Odchylky!G17,Odchylky!$C17:$AM17),"")</f>
        <v>10</v>
      </c>
      <c r="H17" s="5">
        <f>IF(ISNUMBER(Data!K19),_xlfn.RANK.AVG(Odchylky!H17,Odchylky!$C17:$AM17),"")</f>
        <v>13</v>
      </c>
      <c r="I17" s="5">
        <f>IF(ISNUMBER(Data!L19),_xlfn.RANK.AVG(Odchylky!I17,Odchylky!$C17:$AM17),"")</f>
        <v>9</v>
      </c>
      <c r="J17" s="5">
        <f>IF(ISNUMBER(Data!M19),_xlfn.RANK.AVG(Odchylky!J17,Odchylky!$C17:$AM17),"")</f>
        <v>2</v>
      </c>
      <c r="K17" s="5">
        <f>IF(ISNUMBER(Data!N19),_xlfn.RANK.AVG(Odchylky!K17,Odchylky!$C17:$AM17),"")</f>
        <v>18</v>
      </c>
      <c r="L17" s="5">
        <f>IF(ISNUMBER(Data!O19),_xlfn.RANK.AVG(Odchylky!L17,Odchylky!$C17:$AM17),"")</f>
        <v>17</v>
      </c>
      <c r="M17" s="5">
        <f>IF(ISNUMBER(Data!P19),_xlfn.RANK.AVG(Odchylky!M17,Odchylky!$C17:$AM17),"")</f>
        <v>24</v>
      </c>
      <c r="N17" s="5">
        <f>IF(ISNUMBER(Data!Q19),_xlfn.RANK.AVG(Odchylky!N17,Odchylky!$C17:$AM17),"")</f>
        <v>1</v>
      </c>
      <c r="O17" s="5">
        <f>IF(ISNUMBER(Data!R19),_xlfn.RANK.AVG(Odchylky!O17,Odchylky!$C17:$AM17),"")</f>
        <v>7.5</v>
      </c>
      <c r="P17" s="5">
        <f>IF(ISNUMBER(Data!S19),_xlfn.RANK.AVG(Odchylky!P17,Odchylky!$C17:$AM17),"")</f>
        <v>16</v>
      </c>
      <c r="Q17" s="5">
        <f>IF(ISNUMBER(Data!T19),_xlfn.RANK.AVG(Odchylky!Q17,Odchylky!$C17:$AM17),"")</f>
        <v>28</v>
      </c>
      <c r="R17" s="5">
        <f>IF(ISNUMBER(Data!U19),_xlfn.RANK.AVG(Odchylky!R17,Odchylky!$C17:$AM17),"")</f>
        <v>29</v>
      </c>
      <c r="S17" s="5">
        <f>IF(ISNUMBER(Data!V19),_xlfn.RANK.AVG(Odchylky!S17,Odchylky!$C17:$AM17),"")</f>
        <v>20</v>
      </c>
      <c r="T17" s="5">
        <f>IF(ISNUMBER(Data!W19),_xlfn.RANK.AVG(Odchylky!T17,Odchylky!$C17:$AM17),"")</f>
        <v>30</v>
      </c>
      <c r="U17" s="5">
        <f>IF(ISNUMBER(Data!X19),_xlfn.RANK.AVG(Odchylky!U17,Odchylky!$C17:$AM17),"")</f>
        <v>21</v>
      </c>
      <c r="V17" s="5">
        <f>IF(ISNUMBER(Data!Y19),_xlfn.RANK.AVG(Odchylky!V17,Odchylky!$C17:$AM17),"")</f>
        <v>5</v>
      </c>
      <c r="W17" s="5">
        <f>IF(ISNUMBER(Data!Z19),_xlfn.RANK.AVG(Odchylky!W17,Odchylky!$C17:$AM17),"")</f>
        <v>19</v>
      </c>
      <c r="X17" s="5">
        <f>IF(ISNUMBER(Data!AA19),_xlfn.RANK.AVG(Odchylky!X17,Odchylky!$C17:$AM17),"")</f>
        <v>23</v>
      </c>
      <c r="Y17" s="5">
        <f>IF(ISNUMBER(Data!AB19),_xlfn.RANK.AVG(Odchylky!Y17,Odchylky!$C17:$AM17),"")</f>
        <v>25</v>
      </c>
      <c r="Z17" s="5">
        <f>IF(ISNUMBER(Data!AC19),_xlfn.RANK.AVG(Odchylky!Z17,Odchylky!$C17:$AM17),"")</f>
        <v>22</v>
      </c>
      <c r="AA17" s="5">
        <f>IF(ISNUMBER(Data!AD19),_xlfn.RANK.AVG(Odchylky!AA17,Odchylky!$C17:$AM17),"")</f>
        <v>26</v>
      </c>
      <c r="AB17" s="5">
        <f>IF(ISNUMBER(Data!AE19),_xlfn.RANK.AVG(Odchylky!AB17,Odchylky!$C17:$AM17),"")</f>
        <v>11.5</v>
      </c>
      <c r="AC17" s="5">
        <f>IF(ISNUMBER(Data!AF19),_xlfn.RANK.AVG(Odchylky!AC17,Odchylky!$C17:$AM17),"")</f>
        <v>11.5</v>
      </c>
      <c r="AD17" s="5">
        <f>IF(ISNUMBER(Data!AG19),_xlfn.RANK.AVG(Odchylky!AD17,Odchylky!$C17:$AM17),"")</f>
        <v>15</v>
      </c>
      <c r="AE17" s="5">
        <f>IF(ISNUMBER(Data!AH19),_xlfn.RANK.AVG(Odchylky!AE17,Odchylky!$C17:$AM17),"")</f>
        <v>14</v>
      </c>
      <c r="AF17" s="5">
        <f>IF(ISNUMBER(Data!AI19),_xlfn.RANK.AVG(Odchylky!AF17,Odchylky!$C17:$AM17),"")</f>
        <v>3.5</v>
      </c>
    </row>
    <row r="18" spans="1:32" x14ac:dyDescent="0.25">
      <c r="A18" s="24" t="s">
        <v>44</v>
      </c>
      <c r="B18" s="42">
        <f>IF(ISNUMBER(Data!E20),_xlfn.RANK.AVG(Odchylky!B18,Odchylky!$B18:$AM18),"")</f>
        <v>10</v>
      </c>
      <c r="C18" s="21">
        <f>IF(ISNUMBER(Data!F20),_xlfn.RANK.AVG(Odchylky!C18,Odchylky!$C18:$AM18),"")</f>
        <v>13</v>
      </c>
      <c r="D18" s="5">
        <f>IF(ISNUMBER(Data!G20),_xlfn.RANK.AVG(Odchylky!D18,Odchylky!$C18:$AM18),"")</f>
        <v>14.5</v>
      </c>
      <c r="E18" s="5">
        <f>IF(ISNUMBER(Data!H20),_xlfn.RANK.AVG(Odchylky!E18,Odchylky!$C18:$AM18),"")</f>
        <v>25.5</v>
      </c>
      <c r="F18" s="5">
        <f>IF(ISNUMBER(Data!I20),_xlfn.RANK.AVG(Odchylky!F18,Odchylky!$C18:$AM18),"")</f>
        <v>8.5</v>
      </c>
      <c r="G18" s="5">
        <f>IF(ISNUMBER(Data!J20),_xlfn.RANK.AVG(Odchylky!G18,Odchylky!$C18:$AM18),"")</f>
        <v>4</v>
      </c>
      <c r="H18" s="5">
        <f>IF(ISNUMBER(Data!K20),_xlfn.RANK.AVG(Odchylky!H18,Odchylky!$C18:$AM18),"")</f>
        <v>5.5</v>
      </c>
      <c r="I18" s="5">
        <f>IF(ISNUMBER(Data!L20),_xlfn.RANK.AVG(Odchylky!I18,Odchylky!$C18:$AM18),"")</f>
        <v>25.5</v>
      </c>
      <c r="J18" s="5">
        <f>IF(ISNUMBER(Data!M20),_xlfn.RANK.AVG(Odchylky!J18,Odchylky!$C18:$AM18),"")</f>
        <v>30</v>
      </c>
      <c r="K18" s="5">
        <f>IF(ISNUMBER(Data!N20),_xlfn.RANK.AVG(Odchylky!K18,Odchylky!$C18:$AM18),"")</f>
        <v>29</v>
      </c>
      <c r="L18" s="5">
        <f>IF(ISNUMBER(Data!O20),_xlfn.RANK.AVG(Odchylky!L18,Odchylky!$C18:$AM18),"")</f>
        <v>11</v>
      </c>
      <c r="M18" s="5">
        <f>IF(ISNUMBER(Data!P20),_xlfn.RANK.AVG(Odchylky!M18,Odchylky!$C18:$AM18),"")</f>
        <v>12</v>
      </c>
      <c r="N18" s="5">
        <f>IF(ISNUMBER(Data!Q20),_xlfn.RANK.AVG(Odchylky!N18,Odchylky!$C18:$AM18),"")</f>
        <v>8.5</v>
      </c>
      <c r="O18" s="5">
        <f>IF(ISNUMBER(Data!R20),_xlfn.RANK.AVG(Odchylky!O18,Odchylky!$C18:$AM18),"")</f>
        <v>2</v>
      </c>
      <c r="P18" s="5">
        <f>IF(ISNUMBER(Data!S20),_xlfn.RANK.AVG(Odchylky!P18,Odchylky!$C18:$AM18),"")</f>
        <v>16.5</v>
      </c>
      <c r="Q18" s="5">
        <f>IF(ISNUMBER(Data!T20),_xlfn.RANK.AVG(Odchylky!Q18,Odchylky!$C18:$AM18),"")</f>
        <v>20</v>
      </c>
      <c r="R18" s="5">
        <f>IF(ISNUMBER(Data!U20),_xlfn.RANK.AVG(Odchylky!R18,Odchylky!$C18:$AM18),"")</f>
        <v>20</v>
      </c>
      <c r="S18" s="5">
        <f>IF(ISNUMBER(Data!V20),_xlfn.RANK.AVG(Odchylky!S18,Odchylky!$C18:$AM18),"")</f>
        <v>22.5</v>
      </c>
      <c r="T18" s="5">
        <f>IF(ISNUMBER(Data!W20),_xlfn.RANK.AVG(Odchylky!T18,Odchylky!$C18:$AM18),"")</f>
        <v>7</v>
      </c>
      <c r="U18" s="5">
        <f>IF(ISNUMBER(Data!X20),_xlfn.RANK.AVG(Odchylky!U18,Odchylky!$C18:$AM18),"")</f>
        <v>1</v>
      </c>
      <c r="V18" s="5">
        <f>IF(ISNUMBER(Data!Y20),_xlfn.RANK.AVG(Odchylky!V18,Odchylky!$C18:$AM18),"")</f>
        <v>22.5</v>
      </c>
      <c r="W18" s="5">
        <f>IF(ISNUMBER(Data!Z20),_xlfn.RANK.AVG(Odchylky!W18,Odchylky!$C18:$AM18),"")</f>
        <v>16.5</v>
      </c>
      <c r="X18" s="5">
        <f>IF(ISNUMBER(Data!AA20),_xlfn.RANK.AVG(Odchylky!X18,Odchylky!$C18:$AM18),"")</f>
        <v>28</v>
      </c>
      <c r="Y18" s="5">
        <f>IF(ISNUMBER(Data!AB20),_xlfn.RANK.AVG(Odchylky!Y18,Odchylky!$C18:$AM18),"")</f>
        <v>25.5</v>
      </c>
      <c r="Z18" s="5">
        <f>IF(ISNUMBER(Data!AC20),_xlfn.RANK.AVG(Odchylky!Z18,Odchylky!$C18:$AM18),"")</f>
        <v>18</v>
      </c>
      <c r="AA18" s="5">
        <f>IF(ISNUMBER(Data!AD20),_xlfn.RANK.AVG(Odchylky!AA18,Odchylky!$C18:$AM18),"")</f>
        <v>20</v>
      </c>
      <c r="AB18" s="5">
        <f>IF(ISNUMBER(Data!AE20),_xlfn.RANK.AVG(Odchylky!AB18,Odchylky!$C18:$AM18),"")</f>
        <v>10</v>
      </c>
      <c r="AC18" s="5">
        <f>IF(ISNUMBER(Data!AF20),_xlfn.RANK.AVG(Odchylky!AC18,Odchylky!$C18:$AM18),"")</f>
        <v>14.5</v>
      </c>
      <c r="AD18" s="5">
        <f>IF(ISNUMBER(Data!AG20),_xlfn.RANK.AVG(Odchylky!AD18,Odchylky!$C18:$AM18),"")</f>
        <v>25.5</v>
      </c>
      <c r="AE18" s="5">
        <f>IF(ISNUMBER(Data!AH20),_xlfn.RANK.AVG(Odchylky!AE18,Odchylky!$C18:$AM18),"")</f>
        <v>3</v>
      </c>
      <c r="AF18" s="5">
        <f>IF(ISNUMBER(Data!AI20),_xlfn.RANK.AVG(Odchylky!AF18,Odchylky!$C18:$AM18),"")</f>
        <v>5.5</v>
      </c>
    </row>
    <row r="19" spans="1:32" x14ac:dyDescent="0.25">
      <c r="A19" s="24" t="s">
        <v>45</v>
      </c>
      <c r="B19" s="42">
        <f>IF(ISNUMBER(Data!E21),_xlfn.RANK.AVG(Odchylky!B19,Odchylky!$B19:$AM19),"")</f>
        <v>1</v>
      </c>
      <c r="C19" s="21">
        <f>IF(ISNUMBER(Data!F21),_xlfn.RANK.AVG(Odchylky!C19,Odchylky!$C19:$AM19),"")</f>
        <v>11</v>
      </c>
      <c r="D19" s="5">
        <f>IF(ISNUMBER(Data!G21),_xlfn.RANK.AVG(Odchylky!D19,Odchylky!$C19:$AM19),"")</f>
        <v>2</v>
      </c>
      <c r="E19" s="5">
        <f>IF(ISNUMBER(Data!H21),_xlfn.RANK.AVG(Odchylky!E19,Odchylky!$C19:$AM19),"")</f>
        <v>30</v>
      </c>
      <c r="F19" s="5">
        <f>IF(ISNUMBER(Data!I21),_xlfn.RANK.AVG(Odchylky!F19,Odchylky!$C19:$AM19),"")</f>
        <v>22</v>
      </c>
      <c r="G19" s="5">
        <f>IF(ISNUMBER(Data!J21),_xlfn.RANK.AVG(Odchylky!G19,Odchylky!$C19:$AM19),"")</f>
        <v>1</v>
      </c>
      <c r="H19" s="5">
        <f>IF(ISNUMBER(Data!K21),_xlfn.RANK.AVG(Odchylky!H19,Odchylky!$C19:$AM19),"")</f>
        <v>14</v>
      </c>
      <c r="I19" s="5">
        <f>IF(ISNUMBER(Data!L21),_xlfn.RANK.AVG(Odchylky!I19,Odchylky!$C19:$AM19),"")</f>
        <v>27</v>
      </c>
      <c r="J19" s="5">
        <f>IF(ISNUMBER(Data!M21),_xlfn.RANK.AVG(Odchylky!J19,Odchylky!$C19:$AM19),"")</f>
        <v>4</v>
      </c>
      <c r="K19" s="5">
        <f>IF(ISNUMBER(Data!N21),_xlfn.RANK.AVG(Odchylky!K19,Odchylky!$C19:$AM19),"")</f>
        <v>5.5</v>
      </c>
      <c r="L19" s="5">
        <f>IF(ISNUMBER(Data!O21),_xlfn.RANK.AVG(Odchylky!L19,Odchylky!$C19:$AM19),"")</f>
        <v>18</v>
      </c>
      <c r="M19" s="5">
        <f>IF(ISNUMBER(Data!P21),_xlfn.RANK.AVG(Odchylky!M19,Odchylky!$C19:$AM19),"")</f>
        <v>23</v>
      </c>
      <c r="N19" s="5">
        <f>IF(ISNUMBER(Data!Q21),_xlfn.RANK.AVG(Odchylky!N19,Odchylky!$C19:$AM19),"")</f>
        <v>24.5</v>
      </c>
      <c r="O19" s="5">
        <f>IF(ISNUMBER(Data!R21),_xlfn.RANK.AVG(Odchylky!O19,Odchylky!$C19:$AM19),"")</f>
        <v>28</v>
      </c>
      <c r="P19" s="5">
        <f>IF(ISNUMBER(Data!S21),_xlfn.RANK.AVG(Odchylky!P19,Odchylky!$C19:$AM19),"")</f>
        <v>3</v>
      </c>
      <c r="Q19" s="5">
        <f>IF(ISNUMBER(Data!T21),_xlfn.RANK.AVG(Odchylky!Q19,Odchylky!$C19:$AM19),"")</f>
        <v>24.5</v>
      </c>
      <c r="R19" s="5">
        <f>IF(ISNUMBER(Data!U21),_xlfn.RANK.AVG(Odchylky!R19,Odchylky!$C19:$AM19),"")</f>
        <v>26</v>
      </c>
      <c r="S19" s="5">
        <f>IF(ISNUMBER(Data!V21),_xlfn.RANK.AVG(Odchylky!S19,Odchylky!$C19:$AM19),"")</f>
        <v>29</v>
      </c>
      <c r="T19" s="5">
        <f>IF(ISNUMBER(Data!W21),_xlfn.RANK.AVG(Odchylky!T19,Odchylky!$C19:$AM19),"")</f>
        <v>19</v>
      </c>
      <c r="U19" s="5">
        <f>IF(ISNUMBER(Data!X21),_xlfn.RANK.AVG(Odchylky!U19,Odchylky!$C19:$AM19),"")</f>
        <v>5.5</v>
      </c>
      <c r="V19" s="5">
        <f>IF(ISNUMBER(Data!Y21),_xlfn.RANK.AVG(Odchylky!V19,Odchylky!$C19:$AM19),"")</f>
        <v>14</v>
      </c>
      <c r="W19" s="5">
        <f>IF(ISNUMBER(Data!Z21),_xlfn.RANK.AVG(Odchylky!W19,Odchylky!$C19:$AM19),"")</f>
        <v>16.5</v>
      </c>
      <c r="X19" s="5">
        <f>IF(ISNUMBER(Data!AA21),_xlfn.RANK.AVG(Odchylky!X19,Odchylky!$C19:$AM19),"")</f>
        <v>9</v>
      </c>
      <c r="Y19" s="5">
        <f>IF(ISNUMBER(Data!AB21),_xlfn.RANK.AVG(Odchylky!Y19,Odchylky!$C19:$AM19),"")</f>
        <v>7</v>
      </c>
      <c r="Z19" s="5">
        <f>IF(ISNUMBER(Data!AC21),_xlfn.RANK.AVG(Odchylky!Z19,Odchylky!$C19:$AM19),"")</f>
        <v>21</v>
      </c>
      <c r="AA19" s="5">
        <f>IF(ISNUMBER(Data!AD21),_xlfn.RANK.AVG(Odchylky!AA19,Odchylky!$C19:$AM19),"")</f>
        <v>9</v>
      </c>
      <c r="AB19" s="5">
        <f>IF(ISNUMBER(Data!AE21),_xlfn.RANK.AVG(Odchylky!AB19,Odchylky!$C19:$AM19),"")</f>
        <v>9</v>
      </c>
      <c r="AC19" s="5">
        <f>IF(ISNUMBER(Data!AF21),_xlfn.RANK.AVG(Odchylky!AC19,Odchylky!$C19:$AM19),"")</f>
        <v>12</v>
      </c>
      <c r="AD19" s="5">
        <f>IF(ISNUMBER(Data!AG21),_xlfn.RANK.AVG(Odchylky!AD19,Odchylky!$C19:$AM19),"")</f>
        <v>14</v>
      </c>
      <c r="AE19" s="5">
        <f>IF(ISNUMBER(Data!AH21),_xlfn.RANK.AVG(Odchylky!AE19,Odchylky!$C19:$AM19),"")</f>
        <v>20</v>
      </c>
      <c r="AF19" s="5">
        <f>IF(ISNUMBER(Data!AI21),_xlfn.RANK.AVG(Odchylky!AF19,Odchylky!$C19:$AM19),"")</f>
        <v>16.5</v>
      </c>
    </row>
    <row r="20" spans="1:32" x14ac:dyDescent="0.25">
      <c r="A20" s="24" t="s">
        <v>46</v>
      </c>
      <c r="B20" s="42">
        <f>IF(ISNUMBER(Data!E22),_xlfn.RANK.AVG(Odchylky!B20,Odchylky!$B20:$AM20),"")</f>
        <v>23.5</v>
      </c>
      <c r="C20" s="21" t="str">
        <f>IF(ISNUMBER(Data!F22),_xlfn.RANK.AVG(Odchylky!C20,Odchylky!$C20:$AM20),"")</f>
        <v/>
      </c>
      <c r="D20" s="5">
        <f>IF(ISNUMBER(Data!G22),_xlfn.RANK.AVG(Odchylky!D20,Odchylky!$C20:$AM20),"")</f>
        <v>4</v>
      </c>
      <c r="E20" s="5">
        <f>IF(ISNUMBER(Data!H22),_xlfn.RANK.AVG(Odchylky!E20,Odchylky!$C20:$AM20),"")</f>
        <v>15</v>
      </c>
      <c r="F20" s="5">
        <f>IF(ISNUMBER(Data!I22),_xlfn.RANK.AVG(Odchylky!F20,Odchylky!$C20:$AM20),"")</f>
        <v>23</v>
      </c>
      <c r="G20" s="5" t="str">
        <f>IF(ISNUMBER(Data!J22),_xlfn.RANK.AVG(Odchylky!G20,Odchylky!$C20:$AM20),"")</f>
        <v/>
      </c>
      <c r="H20" s="5">
        <f>IF(ISNUMBER(Data!K22),_xlfn.RANK.AVG(Odchylky!H20,Odchylky!$C20:$AM20),"")</f>
        <v>8</v>
      </c>
      <c r="I20" s="5">
        <f>IF(ISNUMBER(Data!L22),_xlfn.RANK.AVG(Odchylky!I20,Odchylky!$C20:$AM20),"")</f>
        <v>2.5</v>
      </c>
      <c r="J20" s="5">
        <f>IF(ISNUMBER(Data!M22),_xlfn.RANK.AVG(Odchylky!J20,Odchylky!$C20:$AM20),"")</f>
        <v>9</v>
      </c>
      <c r="K20" s="5">
        <f>IF(ISNUMBER(Data!N22),_xlfn.RANK.AVG(Odchylky!K20,Odchylky!$C20:$AM20),"")</f>
        <v>23</v>
      </c>
      <c r="L20" s="5">
        <f>IF(ISNUMBER(Data!O22),_xlfn.RANK.AVG(Odchylky!L20,Odchylky!$C20:$AM20),"")</f>
        <v>16</v>
      </c>
      <c r="M20" s="5">
        <f>IF(ISNUMBER(Data!P22),_xlfn.RANK.AVG(Odchylky!M20,Odchylky!$C20:$AM20),"")</f>
        <v>23</v>
      </c>
      <c r="N20" s="5">
        <f>IF(ISNUMBER(Data!Q22),_xlfn.RANK.AVG(Odchylky!N20,Odchylky!$C20:$AM20),"")</f>
        <v>23</v>
      </c>
      <c r="O20" s="5">
        <f>IF(ISNUMBER(Data!R22),_xlfn.RANK.AVG(Odchylky!O20,Odchylky!$C20:$AM20),"")</f>
        <v>5.5</v>
      </c>
      <c r="P20" s="5">
        <f>IF(ISNUMBER(Data!S22),_xlfn.RANK.AVG(Odchylky!P20,Odchylky!$C20:$AM20),"")</f>
        <v>17</v>
      </c>
      <c r="Q20" s="5">
        <f>IF(ISNUMBER(Data!T22),_xlfn.RANK.AVG(Odchylky!Q20,Odchylky!$C20:$AM20),"")</f>
        <v>18</v>
      </c>
      <c r="R20" s="5">
        <f>IF(ISNUMBER(Data!U22),_xlfn.RANK.AVG(Odchylky!R20,Odchylky!$C20:$AM20),"")</f>
        <v>5.5</v>
      </c>
      <c r="S20" s="5">
        <f>IF(ISNUMBER(Data!V22),_xlfn.RANK.AVG(Odchylky!S20,Odchylky!$C20:$AM20),"")</f>
        <v>7</v>
      </c>
      <c r="T20" s="5" t="str">
        <f>IF(ISNUMBER(Data!W22),_xlfn.RANK.AVG(Odchylky!T20,Odchylky!$C20:$AM20),"")</f>
        <v/>
      </c>
      <c r="U20" s="5">
        <f>IF(ISNUMBER(Data!X22),_xlfn.RANK.AVG(Odchylky!U20,Odchylky!$C20:$AM20),"")</f>
        <v>23</v>
      </c>
      <c r="V20" s="5">
        <f>IF(ISNUMBER(Data!Y22),_xlfn.RANK.AVG(Odchylky!V20,Odchylky!$C20:$AM20),"")</f>
        <v>11</v>
      </c>
      <c r="W20" s="5">
        <f>IF(ISNUMBER(Data!Z22),_xlfn.RANK.AVG(Odchylky!W20,Odchylky!$C20:$AM20),"")</f>
        <v>23</v>
      </c>
      <c r="X20" s="5">
        <f>IF(ISNUMBER(Data!AA22),_xlfn.RANK.AVG(Odchylky!X20,Odchylky!$C20:$AM20),"")</f>
        <v>13</v>
      </c>
      <c r="Y20" s="5" t="str">
        <f>IF(ISNUMBER(Data!AB22),_xlfn.RANK.AVG(Odchylky!Y20,Odchylky!$C20:$AM20),"")</f>
        <v/>
      </c>
      <c r="Z20" s="5">
        <f>IF(ISNUMBER(Data!AC22),_xlfn.RANK.AVG(Odchylky!Z20,Odchylky!$C20:$AM20),"")</f>
        <v>19</v>
      </c>
      <c r="AA20" s="5">
        <f>IF(ISNUMBER(Data!AD22),_xlfn.RANK.AVG(Odchylky!AA20,Odchylky!$C20:$AM20),"")</f>
        <v>12</v>
      </c>
      <c r="AB20" s="5">
        <f>IF(ISNUMBER(Data!AE22),_xlfn.RANK.AVG(Odchylky!AB20,Odchylky!$C20:$AM20),"")</f>
        <v>1</v>
      </c>
      <c r="AC20" s="5">
        <f>IF(ISNUMBER(Data!AF22),_xlfn.RANK.AVG(Odchylky!AC20,Odchylky!$C20:$AM20),"")</f>
        <v>14</v>
      </c>
      <c r="AD20" s="5">
        <f>IF(ISNUMBER(Data!AG22),_xlfn.RANK.AVG(Odchylky!AD20,Odchylky!$C20:$AM20),"")</f>
        <v>23</v>
      </c>
      <c r="AE20" s="5">
        <f>IF(ISNUMBER(Data!AH22),_xlfn.RANK.AVG(Odchylky!AE20,Odchylky!$C20:$AM20),"")</f>
        <v>2.5</v>
      </c>
      <c r="AF20" s="5">
        <f>IF(ISNUMBER(Data!AI22),_xlfn.RANK.AVG(Odchylky!AF20,Odchylky!$C20:$AM20),"")</f>
        <v>10</v>
      </c>
    </row>
    <row r="21" spans="1:32" x14ac:dyDescent="0.25">
      <c r="A21" s="24" t="s">
        <v>47</v>
      </c>
      <c r="B21" s="42">
        <f>IF(ISNUMBER(Data!E23),_xlfn.RANK.AVG(Odchylky!B21,Odchylky!$B21:$AM21),"")</f>
        <v>28.5</v>
      </c>
      <c r="C21" s="21">
        <f>IF(ISNUMBER(Data!F23),_xlfn.RANK.AVG(Odchylky!C21,Odchylky!$C21:$AM21),"")</f>
        <v>4</v>
      </c>
      <c r="D21" s="5">
        <f>IF(ISNUMBER(Data!G23),_xlfn.RANK.AVG(Odchylky!D21,Odchylky!$C21:$AM21),"")</f>
        <v>13</v>
      </c>
      <c r="E21" s="5">
        <f>IF(ISNUMBER(Data!H23),_xlfn.RANK.AVG(Odchylky!E21,Odchylky!$C21:$AM21),"")</f>
        <v>28</v>
      </c>
      <c r="F21" s="5">
        <f>IF(ISNUMBER(Data!I23),_xlfn.RANK.AVG(Odchylky!F21,Odchylky!$C21:$AM21),"")</f>
        <v>11</v>
      </c>
      <c r="G21" s="5">
        <f>IF(ISNUMBER(Data!J23),_xlfn.RANK.AVG(Odchylky!G21,Odchylky!$C21:$AM21),"")</f>
        <v>29</v>
      </c>
      <c r="H21" s="5">
        <f>IF(ISNUMBER(Data!K23),_xlfn.RANK.AVG(Odchylky!H21,Odchylky!$C21:$AM21),"")</f>
        <v>14.5</v>
      </c>
      <c r="I21" s="5">
        <f>IF(ISNUMBER(Data!L23),_xlfn.RANK.AVG(Odchylky!I21,Odchylky!$C21:$AM21),"")</f>
        <v>14.5</v>
      </c>
      <c r="J21" s="5">
        <f>IF(ISNUMBER(Data!M23),_xlfn.RANK.AVG(Odchylky!J21,Odchylky!$C21:$AM21),"")</f>
        <v>30</v>
      </c>
      <c r="K21" s="5">
        <f>IF(ISNUMBER(Data!N23),_xlfn.RANK.AVG(Odchylky!K21,Odchylky!$C21:$AM21),"")</f>
        <v>8</v>
      </c>
      <c r="L21" s="5">
        <f>IF(ISNUMBER(Data!O23),_xlfn.RANK.AVG(Odchylky!L21,Odchylky!$C21:$AM21),"")</f>
        <v>23</v>
      </c>
      <c r="M21" s="5">
        <f>IF(ISNUMBER(Data!P23),_xlfn.RANK.AVG(Odchylky!M21,Odchylky!$C21:$AM21),"")</f>
        <v>16</v>
      </c>
      <c r="N21" s="5">
        <f>IF(ISNUMBER(Data!Q23),_xlfn.RANK.AVG(Odchylky!N21,Odchylky!$C21:$AM21),"")</f>
        <v>2</v>
      </c>
      <c r="O21" s="5">
        <f>IF(ISNUMBER(Data!R23),_xlfn.RANK.AVG(Odchylky!O21,Odchylky!$C21:$AM21),"")</f>
        <v>17</v>
      </c>
      <c r="P21" s="5">
        <f>IF(ISNUMBER(Data!S23),_xlfn.RANK.AVG(Odchylky!P21,Odchylky!$C21:$AM21),"")</f>
        <v>21.5</v>
      </c>
      <c r="Q21" s="5">
        <f>IF(ISNUMBER(Data!T23),_xlfn.RANK.AVG(Odchylky!Q21,Odchylky!$C21:$AM21),"")</f>
        <v>25.5</v>
      </c>
      <c r="R21" s="5">
        <f>IF(ISNUMBER(Data!U23),_xlfn.RANK.AVG(Odchylky!R21,Odchylky!$C21:$AM21),"")</f>
        <v>20</v>
      </c>
      <c r="S21" s="5">
        <f>IF(ISNUMBER(Data!V23),_xlfn.RANK.AVG(Odchylky!S21,Odchylky!$C21:$AM21),"")</f>
        <v>5</v>
      </c>
      <c r="T21" s="5">
        <f>IF(ISNUMBER(Data!W23),_xlfn.RANK.AVG(Odchylky!T21,Odchylky!$C21:$AM21),"")</f>
        <v>21.5</v>
      </c>
      <c r="U21" s="5">
        <f>IF(ISNUMBER(Data!X23),_xlfn.RANK.AVG(Odchylky!U21,Odchylky!$C21:$AM21),"")</f>
        <v>3</v>
      </c>
      <c r="V21" s="5">
        <f>IF(ISNUMBER(Data!Y23),_xlfn.RANK.AVG(Odchylky!V21,Odchylky!$C21:$AM21),"")</f>
        <v>1</v>
      </c>
      <c r="W21" s="5">
        <f>IF(ISNUMBER(Data!Z23),_xlfn.RANK.AVG(Odchylky!W21,Odchylky!$C21:$AM21),"")</f>
        <v>18</v>
      </c>
      <c r="X21" s="5">
        <f>IF(ISNUMBER(Data!AA23),_xlfn.RANK.AVG(Odchylky!X21,Odchylky!$C21:$AM21),"")</f>
        <v>10</v>
      </c>
      <c r="Y21" s="5">
        <f>IF(ISNUMBER(Data!AB23),_xlfn.RANK.AVG(Odchylky!Y21,Odchylky!$C21:$AM21),"")</f>
        <v>24</v>
      </c>
      <c r="Z21" s="5">
        <f>IF(ISNUMBER(Data!AC23),_xlfn.RANK.AVG(Odchylky!Z21,Odchylky!$C21:$AM21),"")</f>
        <v>9</v>
      </c>
      <c r="AA21" s="5">
        <f>IF(ISNUMBER(Data!AD23),_xlfn.RANK.AVG(Odchylky!AA21,Odchylky!$C21:$AM21),"")</f>
        <v>25.5</v>
      </c>
      <c r="AB21" s="5">
        <f>IF(ISNUMBER(Data!AE23),_xlfn.RANK.AVG(Odchylky!AB21,Odchylky!$C21:$AM21),"")</f>
        <v>7</v>
      </c>
      <c r="AC21" s="5">
        <f>IF(ISNUMBER(Data!AF23),_xlfn.RANK.AVG(Odchylky!AC21,Odchylky!$C21:$AM21),"")</f>
        <v>27</v>
      </c>
      <c r="AD21" s="5">
        <f>IF(ISNUMBER(Data!AG23),_xlfn.RANK.AVG(Odchylky!AD21,Odchylky!$C21:$AM21),"")</f>
        <v>6</v>
      </c>
      <c r="AE21" s="5">
        <f>IF(ISNUMBER(Data!AH23),_xlfn.RANK.AVG(Odchylky!AE21,Odchylky!$C21:$AM21),"")</f>
        <v>19</v>
      </c>
      <c r="AF21" s="5">
        <f>IF(ISNUMBER(Data!AI23),_xlfn.RANK.AVG(Odchylky!AF21,Odchylky!$C21:$AM21),"")</f>
        <v>12</v>
      </c>
    </row>
    <row r="22" spans="1:32" x14ac:dyDescent="0.25">
      <c r="A22" s="24" t="s">
        <v>48</v>
      </c>
      <c r="B22" s="42">
        <f>IF(ISNUMBER(Data!E24),_xlfn.RANK.AVG(Odchylky!B22,Odchylky!$B22:$AM22),"")</f>
        <v>22</v>
      </c>
      <c r="C22" s="21">
        <f>IF(ISNUMBER(Data!F24),_xlfn.RANK.AVG(Odchylky!C22,Odchylky!$C22:$AM22),"")</f>
        <v>30</v>
      </c>
      <c r="D22" s="5">
        <f>IF(ISNUMBER(Data!G24),_xlfn.RANK.AVG(Odchylky!D22,Odchylky!$C22:$AM22),"")</f>
        <v>6</v>
      </c>
      <c r="E22" s="5">
        <f>IF(ISNUMBER(Data!H24),_xlfn.RANK.AVG(Odchylky!E22,Odchylky!$C22:$AM22),"")</f>
        <v>4.5</v>
      </c>
      <c r="F22" s="5">
        <f>IF(ISNUMBER(Data!I24),_xlfn.RANK.AVG(Odchylky!F22,Odchylky!$C22:$AM22),"")</f>
        <v>3</v>
      </c>
      <c r="G22" s="5">
        <f>IF(ISNUMBER(Data!J24),_xlfn.RANK.AVG(Odchylky!G22,Odchylky!$C22:$AM22),"")</f>
        <v>8</v>
      </c>
      <c r="H22" s="5">
        <f>IF(ISNUMBER(Data!K24),_xlfn.RANK.AVG(Odchylky!H22,Odchylky!$C22:$AM22),"")</f>
        <v>17.5</v>
      </c>
      <c r="I22" s="5">
        <f>IF(ISNUMBER(Data!L24),_xlfn.RANK.AVG(Odchylky!I22,Odchylky!$C22:$AM22),"")</f>
        <v>15</v>
      </c>
      <c r="J22" s="5">
        <f>IF(ISNUMBER(Data!M24),_xlfn.RANK.AVG(Odchylky!J22,Odchylky!$C22:$AM22),"")</f>
        <v>29</v>
      </c>
      <c r="K22" s="5">
        <f>IF(ISNUMBER(Data!N24),_xlfn.RANK.AVG(Odchylky!K22,Odchylky!$C22:$AM22),"")</f>
        <v>22.5</v>
      </c>
      <c r="L22" s="5">
        <f>IF(ISNUMBER(Data!O24),_xlfn.RANK.AVG(Odchylky!L22,Odchylky!$C22:$AM22),"")</f>
        <v>10</v>
      </c>
      <c r="M22" s="5">
        <f>IF(ISNUMBER(Data!P24),_xlfn.RANK.AVG(Odchylky!M22,Odchylky!$C22:$AM22),"")</f>
        <v>7</v>
      </c>
      <c r="N22" s="5">
        <f>IF(ISNUMBER(Data!Q24),_xlfn.RANK.AVG(Odchylky!N22,Odchylky!$C22:$AM22),"")</f>
        <v>9</v>
      </c>
      <c r="O22" s="5">
        <f>IF(ISNUMBER(Data!R24),_xlfn.RANK.AVG(Odchylky!O22,Odchylky!$C22:$AM22),"")</f>
        <v>24.5</v>
      </c>
      <c r="P22" s="5">
        <f>IF(ISNUMBER(Data!S24),_xlfn.RANK.AVG(Odchylky!P22,Odchylky!$C22:$AM22),"")</f>
        <v>13</v>
      </c>
      <c r="Q22" s="5">
        <f>IF(ISNUMBER(Data!T24),_xlfn.RANK.AVG(Odchylky!Q22,Odchylky!$C22:$AM22),"")</f>
        <v>15</v>
      </c>
      <c r="R22" s="5">
        <f>IF(ISNUMBER(Data!U24),_xlfn.RANK.AVG(Odchylky!R22,Odchylky!$C22:$AM22),"")</f>
        <v>12</v>
      </c>
      <c r="S22" s="5">
        <f>IF(ISNUMBER(Data!V24),_xlfn.RANK.AVG(Odchylky!S22,Odchylky!$C22:$AM22),"")</f>
        <v>1</v>
      </c>
      <c r="T22" s="5">
        <f>IF(ISNUMBER(Data!W24),_xlfn.RANK.AVG(Odchylky!T22,Odchylky!$C22:$AM22),"")</f>
        <v>15</v>
      </c>
      <c r="U22" s="5">
        <f>IF(ISNUMBER(Data!X24),_xlfn.RANK.AVG(Odchylky!U22,Odchylky!$C22:$AM22),"")</f>
        <v>21</v>
      </c>
      <c r="V22" s="5">
        <f>IF(ISNUMBER(Data!Y24),_xlfn.RANK.AVG(Odchylky!V22,Odchylky!$C22:$AM22),"")</f>
        <v>24.5</v>
      </c>
      <c r="W22" s="5">
        <f>IF(ISNUMBER(Data!Z24),_xlfn.RANK.AVG(Odchylky!W22,Odchylky!$C22:$AM22),"")</f>
        <v>27.5</v>
      </c>
      <c r="X22" s="5">
        <f>IF(ISNUMBER(Data!AA24),_xlfn.RANK.AVG(Odchylky!X22,Odchylky!$C22:$AM22),"")</f>
        <v>27.5</v>
      </c>
      <c r="Y22" s="5">
        <f>IF(ISNUMBER(Data!AB24),_xlfn.RANK.AVG(Odchylky!Y22,Odchylky!$C22:$AM22),"")</f>
        <v>19.5</v>
      </c>
      <c r="Z22" s="5">
        <f>IF(ISNUMBER(Data!AC24),_xlfn.RANK.AVG(Odchylky!Z22,Odchylky!$C22:$AM22),"")</f>
        <v>22.5</v>
      </c>
      <c r="AA22" s="5">
        <f>IF(ISNUMBER(Data!AD24),_xlfn.RANK.AVG(Odchylky!AA22,Odchylky!$C22:$AM22),"")</f>
        <v>11</v>
      </c>
      <c r="AB22" s="5">
        <f>IF(ISNUMBER(Data!AE24),_xlfn.RANK.AVG(Odchylky!AB22,Odchylky!$C22:$AM22),"")</f>
        <v>2</v>
      </c>
      <c r="AC22" s="5">
        <f>IF(ISNUMBER(Data!AF24),_xlfn.RANK.AVG(Odchylky!AC22,Odchylky!$C22:$AM22),"")</f>
        <v>19.5</v>
      </c>
      <c r="AD22" s="5">
        <f>IF(ISNUMBER(Data!AG24),_xlfn.RANK.AVG(Odchylky!AD22,Odchylky!$C22:$AM22),"")</f>
        <v>4.5</v>
      </c>
      <c r="AE22" s="5">
        <f>IF(ISNUMBER(Data!AH24),_xlfn.RANK.AVG(Odchylky!AE22,Odchylky!$C22:$AM22),"")</f>
        <v>26</v>
      </c>
      <c r="AF22" s="5">
        <f>IF(ISNUMBER(Data!AI24),_xlfn.RANK.AVG(Odchylky!AF22,Odchylky!$C22:$AM22),"")</f>
        <v>17.5</v>
      </c>
    </row>
    <row r="23" spans="1:32" x14ac:dyDescent="0.25">
      <c r="A23" s="24" t="s">
        <v>49</v>
      </c>
      <c r="B23" s="42">
        <f>IF(ISNUMBER(Data!E25),_xlfn.RANK.AVG(Odchylky!B23,Odchylky!$B23:$AM23),"")</f>
        <v>22.5</v>
      </c>
      <c r="C23" s="21">
        <f>IF(ISNUMBER(Data!F25),_xlfn.RANK.AVG(Odchylky!C23,Odchylky!$C23:$AM23),"")</f>
        <v>1</v>
      </c>
      <c r="D23" s="5">
        <f>IF(ISNUMBER(Data!G25),_xlfn.RANK.AVG(Odchylky!D23,Odchylky!$C23:$AM23),"")</f>
        <v>26.5</v>
      </c>
      <c r="E23" s="5">
        <f>IF(ISNUMBER(Data!H25),_xlfn.RANK.AVG(Odchylky!E23,Odchylky!$C23:$AM23),"")</f>
        <v>17.5</v>
      </c>
      <c r="F23" s="5">
        <f>IF(ISNUMBER(Data!I25),_xlfn.RANK.AVG(Odchylky!F23,Odchylky!$C23:$AM23),"")</f>
        <v>12</v>
      </c>
      <c r="G23" s="5">
        <f>IF(ISNUMBER(Data!J25),_xlfn.RANK.AVG(Odchylky!G23,Odchylky!$C23:$AM23),"")</f>
        <v>19</v>
      </c>
      <c r="H23" s="5">
        <f>IF(ISNUMBER(Data!K25),_xlfn.RANK.AVG(Odchylky!H23,Odchylky!$C23:$AM23),"")</f>
        <v>24.5</v>
      </c>
      <c r="I23" s="5">
        <f>IF(ISNUMBER(Data!L25),_xlfn.RANK.AVG(Odchylky!I23,Odchylky!$C23:$AM23),"")</f>
        <v>30</v>
      </c>
      <c r="J23" s="5">
        <f>IF(ISNUMBER(Data!M25),_xlfn.RANK.AVG(Odchylky!J23,Odchylky!$C23:$AM23),"")</f>
        <v>8</v>
      </c>
      <c r="K23" s="5">
        <f>IF(ISNUMBER(Data!N25),_xlfn.RANK.AVG(Odchylky!K23,Odchylky!$C23:$AM23),"")</f>
        <v>17.5</v>
      </c>
      <c r="L23" s="5">
        <f>IF(ISNUMBER(Data!O25),_xlfn.RANK.AVG(Odchylky!L23,Odchylky!$C23:$AM23),"")</f>
        <v>2</v>
      </c>
      <c r="M23" s="5">
        <f>IF(ISNUMBER(Data!P25),_xlfn.RANK.AVG(Odchylky!M23,Odchylky!$C23:$AM23),"")</f>
        <v>23</v>
      </c>
      <c r="N23" s="5">
        <f>IF(ISNUMBER(Data!Q25),_xlfn.RANK.AVG(Odchylky!N23,Odchylky!$C23:$AM23),"")</f>
        <v>20.5</v>
      </c>
      <c r="O23" s="5">
        <f>IF(ISNUMBER(Data!R25),_xlfn.RANK.AVG(Odchylky!O23,Odchylky!$C23:$AM23),"")</f>
        <v>4</v>
      </c>
      <c r="P23" s="5">
        <f>IF(ISNUMBER(Data!S25),_xlfn.RANK.AVG(Odchylky!P23,Odchylky!$C23:$AM23),"")</f>
        <v>29</v>
      </c>
      <c r="Q23" s="5">
        <f>IF(ISNUMBER(Data!T25),_xlfn.RANK.AVG(Odchylky!Q23,Odchylky!$C23:$AM23),"")</f>
        <v>15</v>
      </c>
      <c r="R23" s="5">
        <f>IF(ISNUMBER(Data!U25),_xlfn.RANK.AVG(Odchylky!R23,Odchylky!$C23:$AM23),"")</f>
        <v>13</v>
      </c>
      <c r="S23" s="5">
        <f>IF(ISNUMBER(Data!V25),_xlfn.RANK.AVG(Odchylky!S23,Odchylky!$C23:$AM23),"")</f>
        <v>20.5</v>
      </c>
      <c r="T23" s="5">
        <f>IF(ISNUMBER(Data!W25),_xlfn.RANK.AVG(Odchylky!T23,Odchylky!$C23:$AM23),"")</f>
        <v>7</v>
      </c>
      <c r="U23" s="5">
        <f>IF(ISNUMBER(Data!X25),_xlfn.RANK.AVG(Odchylky!U23,Odchylky!$C23:$AM23),"")</f>
        <v>10.5</v>
      </c>
      <c r="V23" s="5">
        <f>IF(ISNUMBER(Data!Y25),_xlfn.RANK.AVG(Odchylky!V23,Odchylky!$C23:$AM23),"")</f>
        <v>3</v>
      </c>
      <c r="W23" s="5">
        <f>IF(ISNUMBER(Data!Z25),_xlfn.RANK.AVG(Odchylky!W23,Odchylky!$C23:$AM23),"")</f>
        <v>9</v>
      </c>
      <c r="X23" s="5">
        <f>IF(ISNUMBER(Data!AA25),_xlfn.RANK.AVG(Odchylky!X23,Odchylky!$C23:$AM23),"")</f>
        <v>24.5</v>
      </c>
      <c r="Y23" s="5">
        <f>IF(ISNUMBER(Data!AB25),_xlfn.RANK.AVG(Odchylky!Y23,Odchylky!$C23:$AM23),"")</f>
        <v>22</v>
      </c>
      <c r="Z23" s="5">
        <f>IF(ISNUMBER(Data!AC25),_xlfn.RANK.AVG(Odchylky!Z23,Odchylky!$C23:$AM23),"")</f>
        <v>5.5</v>
      </c>
      <c r="AA23" s="5">
        <f>IF(ISNUMBER(Data!AD25),_xlfn.RANK.AVG(Odchylky!AA23,Odchylky!$C23:$AM23),"")</f>
        <v>10.5</v>
      </c>
      <c r="AB23" s="5">
        <f>IF(ISNUMBER(Data!AE25),_xlfn.RANK.AVG(Odchylky!AB23,Odchylky!$C23:$AM23),"")</f>
        <v>14</v>
      </c>
      <c r="AC23" s="5">
        <f>IF(ISNUMBER(Data!AF25),_xlfn.RANK.AVG(Odchylky!AC23,Odchylky!$C23:$AM23),"")</f>
        <v>16</v>
      </c>
      <c r="AD23" s="5">
        <f>IF(ISNUMBER(Data!AG25),_xlfn.RANK.AVG(Odchylky!AD23,Odchylky!$C23:$AM23),"")</f>
        <v>26.5</v>
      </c>
      <c r="AE23" s="5">
        <f>IF(ISNUMBER(Data!AH25),_xlfn.RANK.AVG(Odchylky!AE23,Odchylky!$C23:$AM23),"")</f>
        <v>5.5</v>
      </c>
      <c r="AF23" s="5">
        <f>IF(ISNUMBER(Data!AI25),_xlfn.RANK.AVG(Odchylky!AF23,Odchylky!$C23:$AM23),"")</f>
        <v>28</v>
      </c>
    </row>
    <row r="24" spans="1:32" x14ac:dyDescent="0.25">
      <c r="A24" s="24" t="s">
        <v>50</v>
      </c>
      <c r="B24" s="42">
        <f>IF(ISNUMBER(Data!E26),_xlfn.RANK.AVG(Odchylky!B24,Odchylky!$B24:$AM24),"")</f>
        <v>17.5</v>
      </c>
      <c r="C24" s="21">
        <f>IF(ISNUMBER(Data!F26),_xlfn.RANK.AVG(Odchylky!C24,Odchylky!$C24:$AM24),"")</f>
        <v>4</v>
      </c>
      <c r="D24" s="5">
        <f>IF(ISNUMBER(Data!G26),_xlfn.RANK.AVG(Odchylky!D24,Odchylky!$C24:$AM24),"")</f>
        <v>1</v>
      </c>
      <c r="E24" s="5">
        <f>IF(ISNUMBER(Data!H26),_xlfn.RANK.AVG(Odchylky!E24,Odchylky!$C24:$AM24),"")</f>
        <v>15</v>
      </c>
      <c r="F24" s="5">
        <f>IF(ISNUMBER(Data!I26),_xlfn.RANK.AVG(Odchylky!F24,Odchylky!$C24:$AM24),"")</f>
        <v>27</v>
      </c>
      <c r="G24" s="5">
        <f>IF(ISNUMBER(Data!J26),_xlfn.RANK.AVG(Odchylky!G24,Odchylky!$C24:$AM24),"")</f>
        <v>8</v>
      </c>
      <c r="H24" s="5">
        <f>IF(ISNUMBER(Data!K26),_xlfn.RANK.AVG(Odchylky!H24,Odchylky!$C24:$AM24),"")</f>
        <v>29.5</v>
      </c>
      <c r="I24" s="5">
        <f>IF(ISNUMBER(Data!L26),_xlfn.RANK.AVG(Odchylky!I24,Odchylky!$C24:$AM24),"")</f>
        <v>29.5</v>
      </c>
      <c r="J24" s="5">
        <f>IF(ISNUMBER(Data!M26),_xlfn.RANK.AVG(Odchylky!J24,Odchylky!$C24:$AM24),"")</f>
        <v>3</v>
      </c>
      <c r="K24" s="5">
        <f>IF(ISNUMBER(Data!N26),_xlfn.RANK.AVG(Odchylky!K24,Odchylky!$C24:$AM24),"")</f>
        <v>5</v>
      </c>
      <c r="L24" s="5">
        <f>IF(ISNUMBER(Data!O26),_xlfn.RANK.AVG(Odchylky!L24,Odchylky!$C24:$AM24),"")</f>
        <v>14</v>
      </c>
      <c r="M24" s="5">
        <f>IF(ISNUMBER(Data!P26),_xlfn.RANK.AVG(Odchylky!M24,Odchylky!$C24:$AM24),"")</f>
        <v>25</v>
      </c>
      <c r="N24" s="5">
        <f>IF(ISNUMBER(Data!Q26),_xlfn.RANK.AVG(Odchylky!N24,Odchylky!$C24:$AM24),"")</f>
        <v>16</v>
      </c>
      <c r="O24" s="5">
        <f>IF(ISNUMBER(Data!R26),_xlfn.RANK.AVG(Odchylky!O24,Odchylky!$C24:$AM24),"")</f>
        <v>17</v>
      </c>
      <c r="P24" s="5">
        <f>IF(ISNUMBER(Data!S26),_xlfn.RANK.AVG(Odchylky!P24,Odchylky!$C24:$AM24),"")</f>
        <v>19</v>
      </c>
      <c r="Q24" s="5">
        <f>IF(ISNUMBER(Data!T26),_xlfn.RANK.AVG(Odchylky!Q24,Odchylky!$C24:$AM24),"")</f>
        <v>10.5</v>
      </c>
      <c r="R24" s="5">
        <f>IF(ISNUMBER(Data!U26),_xlfn.RANK.AVG(Odchylky!R24,Odchylky!$C24:$AM24),"")</f>
        <v>13</v>
      </c>
      <c r="S24" s="5">
        <f>IF(ISNUMBER(Data!V26),_xlfn.RANK.AVG(Odchylky!S24,Odchylky!$C24:$AM24),"")</f>
        <v>9</v>
      </c>
      <c r="T24" s="5">
        <f>IF(ISNUMBER(Data!W26),_xlfn.RANK.AVG(Odchylky!T24,Odchylky!$C24:$AM24),"")</f>
        <v>10.5</v>
      </c>
      <c r="U24" s="5">
        <f>IF(ISNUMBER(Data!X26),_xlfn.RANK.AVG(Odchylky!U24,Odchylky!$C24:$AM24),"")</f>
        <v>26</v>
      </c>
      <c r="V24" s="5">
        <f>IF(ISNUMBER(Data!Y26),_xlfn.RANK.AVG(Odchylky!V24,Odchylky!$C24:$AM24),"")</f>
        <v>2</v>
      </c>
      <c r="W24" s="5">
        <f>IF(ISNUMBER(Data!Z26),_xlfn.RANK.AVG(Odchylky!W24,Odchylky!$C24:$AM24),"")</f>
        <v>23</v>
      </c>
      <c r="X24" s="5">
        <f>IF(ISNUMBER(Data!AA26),_xlfn.RANK.AVG(Odchylky!X24,Odchylky!$C24:$AM24),"")</f>
        <v>21</v>
      </c>
      <c r="Y24" s="5">
        <f>IF(ISNUMBER(Data!AB26),_xlfn.RANK.AVG(Odchylky!Y24,Odchylky!$C24:$AM24),"")</f>
        <v>12</v>
      </c>
      <c r="Z24" s="5">
        <f>IF(ISNUMBER(Data!AC26),_xlfn.RANK.AVG(Odchylky!Z24,Odchylky!$C24:$AM24),"")</f>
        <v>24</v>
      </c>
      <c r="AA24" s="5">
        <f>IF(ISNUMBER(Data!AD26),_xlfn.RANK.AVG(Odchylky!AA24,Odchylky!$C24:$AM24),"")</f>
        <v>7</v>
      </c>
      <c r="AB24" s="5">
        <f>IF(ISNUMBER(Data!AE26),_xlfn.RANK.AVG(Odchylky!AB24,Odchylky!$C24:$AM24),"")</f>
        <v>6</v>
      </c>
      <c r="AC24" s="5">
        <f>IF(ISNUMBER(Data!AF26),_xlfn.RANK.AVG(Odchylky!AC24,Odchylky!$C24:$AM24),"")</f>
        <v>20</v>
      </c>
      <c r="AD24" s="5">
        <f>IF(ISNUMBER(Data!AG26),_xlfn.RANK.AVG(Odchylky!AD24,Odchylky!$C24:$AM24),"")</f>
        <v>28</v>
      </c>
      <c r="AE24" s="5">
        <f>IF(ISNUMBER(Data!AH26),_xlfn.RANK.AVG(Odchylky!AE24,Odchylky!$C24:$AM24),"")</f>
        <v>22</v>
      </c>
      <c r="AF24" s="5">
        <f>IF(ISNUMBER(Data!AI26),_xlfn.RANK.AVG(Odchylky!AF24,Odchylky!$C24:$AM24),"")</f>
        <v>18</v>
      </c>
    </row>
    <row r="25" spans="1:32" x14ac:dyDescent="0.25">
      <c r="A25" s="24" t="s">
        <v>51</v>
      </c>
      <c r="B25" s="42">
        <f>IF(ISNUMBER(Data!E27),_xlfn.RANK.AVG(Odchylky!B25,Odchylky!$B25:$AM25),"")</f>
        <v>17</v>
      </c>
      <c r="C25" s="21">
        <f>IF(ISNUMBER(Data!F27),_xlfn.RANK.AVG(Odchylky!C25,Odchylky!$C25:$AM25),"")</f>
        <v>3</v>
      </c>
      <c r="D25" s="5">
        <f>IF(ISNUMBER(Data!G27),_xlfn.RANK.AVG(Odchylky!D25,Odchylky!$C25:$AM25),"")</f>
        <v>25</v>
      </c>
      <c r="E25" s="5">
        <f>IF(ISNUMBER(Data!H27),_xlfn.RANK.AVG(Odchylky!E25,Odchylky!$C25:$AM25),"")</f>
        <v>14</v>
      </c>
      <c r="F25" s="5">
        <f>IF(ISNUMBER(Data!I27),_xlfn.RANK.AVG(Odchylky!F25,Odchylky!$C25:$AM25),"")</f>
        <v>6.5</v>
      </c>
      <c r="G25" s="5">
        <f>IF(ISNUMBER(Data!J27),_xlfn.RANK.AVG(Odchylky!G25,Odchylky!$C25:$AM25),"")</f>
        <v>27.5</v>
      </c>
      <c r="H25" s="5">
        <f>IF(ISNUMBER(Data!K27),_xlfn.RANK.AVG(Odchylky!H25,Odchylky!$C25:$AM25),"")</f>
        <v>6.5</v>
      </c>
      <c r="I25" s="5">
        <f>IF(ISNUMBER(Data!L27),_xlfn.RANK.AVG(Odchylky!I25,Odchylky!$C25:$AM25),"")</f>
        <v>11</v>
      </c>
      <c r="J25" s="5">
        <f>IF(ISNUMBER(Data!M27),_xlfn.RANK.AVG(Odchylky!J25,Odchylky!$C25:$AM25),"")</f>
        <v>25</v>
      </c>
      <c r="K25" s="5">
        <f>IF(ISNUMBER(Data!N27),_xlfn.RANK.AVG(Odchylky!K25,Odchylky!$C25:$AM25),"")</f>
        <v>27.5</v>
      </c>
      <c r="L25" s="5">
        <f>IF(ISNUMBER(Data!O27),_xlfn.RANK.AVG(Odchylky!L25,Odchylky!$C25:$AM25),"")</f>
        <v>15</v>
      </c>
      <c r="M25" s="5">
        <f>IF(ISNUMBER(Data!P27),_xlfn.RANK.AVG(Odchylky!M25,Odchylky!$C25:$AM25),"")</f>
        <v>18.5</v>
      </c>
      <c r="N25" s="5">
        <f>IF(ISNUMBER(Data!Q27),_xlfn.RANK.AVG(Odchylky!N25,Odchylky!$C25:$AM25),"")</f>
        <v>11</v>
      </c>
      <c r="O25" s="5">
        <f>IF(ISNUMBER(Data!R27),_xlfn.RANK.AVG(Odchylky!O25,Odchylky!$C25:$AM25),"")</f>
        <v>3</v>
      </c>
      <c r="P25" s="5">
        <f>IF(ISNUMBER(Data!S27),_xlfn.RANK.AVG(Odchylky!P25,Odchylky!$C25:$AM25),"")</f>
        <v>25</v>
      </c>
      <c r="Q25" s="5">
        <f>IF(ISNUMBER(Data!T27),_xlfn.RANK.AVG(Odchylky!Q25,Odchylky!$C25:$AM25),"")</f>
        <v>16.5</v>
      </c>
      <c r="R25" s="5">
        <f>IF(ISNUMBER(Data!U27),_xlfn.RANK.AVG(Odchylky!R25,Odchylky!$C25:$AM25),"")</f>
        <v>29</v>
      </c>
      <c r="S25" s="5">
        <f>IF(ISNUMBER(Data!V27),_xlfn.RANK.AVG(Odchylky!S25,Odchylky!$C25:$AM25),"")</f>
        <v>18.5</v>
      </c>
      <c r="T25" s="5">
        <f>IF(ISNUMBER(Data!W27),_xlfn.RANK.AVG(Odchylky!T25,Odchylky!$C25:$AM25),"")</f>
        <v>30</v>
      </c>
      <c r="U25" s="5">
        <f>IF(ISNUMBER(Data!X27),_xlfn.RANK.AVG(Odchylky!U25,Odchylky!$C25:$AM25),"")</f>
        <v>21</v>
      </c>
      <c r="V25" s="5">
        <f>IF(ISNUMBER(Data!Y27),_xlfn.RANK.AVG(Odchylky!V25,Odchylky!$C25:$AM25),"")</f>
        <v>3</v>
      </c>
      <c r="W25" s="5">
        <f>IF(ISNUMBER(Data!Z27),_xlfn.RANK.AVG(Odchylky!W25,Odchylky!$C25:$AM25),"")</f>
        <v>16.5</v>
      </c>
      <c r="X25" s="5">
        <f>IF(ISNUMBER(Data!AA27),_xlfn.RANK.AVG(Odchylky!X25,Odchylky!$C25:$AM25),"")</f>
        <v>6.5</v>
      </c>
      <c r="Y25" s="5">
        <f>IF(ISNUMBER(Data!AB27),_xlfn.RANK.AVG(Odchylky!Y25,Odchylky!$C25:$AM25),"")</f>
        <v>20</v>
      </c>
      <c r="Z25" s="5">
        <f>IF(ISNUMBER(Data!AC27),_xlfn.RANK.AVG(Odchylky!Z25,Odchylky!$C25:$AM25),"")</f>
        <v>22</v>
      </c>
      <c r="AA25" s="5">
        <f>IF(ISNUMBER(Data!AD27),_xlfn.RANK.AVG(Odchylky!AA25,Odchylky!$C25:$AM25),"")</f>
        <v>13</v>
      </c>
      <c r="AB25" s="5">
        <f>IF(ISNUMBER(Data!AE27),_xlfn.RANK.AVG(Odchylky!AB25,Odchylky!$C25:$AM25),"")</f>
        <v>1</v>
      </c>
      <c r="AC25" s="5">
        <f>IF(ISNUMBER(Data!AF27),_xlfn.RANK.AVG(Odchylky!AC25,Odchylky!$C25:$AM25),"")</f>
        <v>11</v>
      </c>
      <c r="AD25" s="5">
        <f>IF(ISNUMBER(Data!AG27),_xlfn.RANK.AVG(Odchylky!AD25,Odchylky!$C25:$AM25),"")</f>
        <v>9</v>
      </c>
      <c r="AE25" s="5">
        <f>IF(ISNUMBER(Data!AH27),_xlfn.RANK.AVG(Odchylky!AE25,Odchylky!$C25:$AM25),"")</f>
        <v>23</v>
      </c>
      <c r="AF25" s="5">
        <f>IF(ISNUMBER(Data!AI27),_xlfn.RANK.AVG(Odchylky!AF25,Odchylky!$C25:$AM25),"")</f>
        <v>6.5</v>
      </c>
    </row>
    <row r="26" spans="1:32" x14ac:dyDescent="0.25">
      <c r="A26" s="24" t="s">
        <v>52</v>
      </c>
      <c r="B26" s="42">
        <f>IF(ISNUMBER(Data!E28),_xlfn.RANK.AVG(Odchylky!B26,Odchylky!$B26:$AM26),"")</f>
        <v>7.5</v>
      </c>
      <c r="C26" s="21">
        <f>IF(ISNUMBER(Data!F28),_xlfn.RANK.AVG(Odchylky!C26,Odchylky!$C26:$AM26),"")</f>
        <v>22.5</v>
      </c>
      <c r="D26" s="5">
        <f>IF(ISNUMBER(Data!G28),_xlfn.RANK.AVG(Odchylky!D26,Odchylky!$C26:$AM26),"")</f>
        <v>13.5</v>
      </c>
      <c r="E26" s="5">
        <f>IF(ISNUMBER(Data!H28),_xlfn.RANK.AVG(Odchylky!E26,Odchylky!$C26:$AM26),"")</f>
        <v>5</v>
      </c>
      <c r="F26" s="5">
        <f>IF(ISNUMBER(Data!I28),_xlfn.RANK.AVG(Odchylky!F26,Odchylky!$C26:$AM26),"")</f>
        <v>27.5</v>
      </c>
      <c r="G26" s="5">
        <f>IF(ISNUMBER(Data!J28),_xlfn.RANK.AVG(Odchylky!G26,Odchylky!$C26:$AM26),"")</f>
        <v>13.5</v>
      </c>
      <c r="H26" s="5">
        <f>IF(ISNUMBER(Data!K28),_xlfn.RANK.AVG(Odchylky!H26,Odchylky!$C26:$AM26),"")</f>
        <v>6</v>
      </c>
      <c r="I26" s="5">
        <f>IF(ISNUMBER(Data!L28),_xlfn.RANK.AVG(Odchylky!I26,Odchylky!$C26:$AM26),"")</f>
        <v>30</v>
      </c>
      <c r="J26" s="5">
        <f>IF(ISNUMBER(Data!M28),_xlfn.RANK.AVG(Odchylky!J26,Odchylky!$C26:$AM26),"")</f>
        <v>18</v>
      </c>
      <c r="K26" s="5">
        <f>IF(ISNUMBER(Data!N28),_xlfn.RANK.AVG(Odchylky!K26,Odchylky!$C26:$AM26),"")</f>
        <v>13.5</v>
      </c>
      <c r="L26" s="5">
        <f>IF(ISNUMBER(Data!O28),_xlfn.RANK.AVG(Odchylky!L26,Odchylky!$C26:$AM26),"")</f>
        <v>13.5</v>
      </c>
      <c r="M26" s="5">
        <f>IF(ISNUMBER(Data!P28),_xlfn.RANK.AVG(Odchylky!M26,Odchylky!$C26:$AM26),"")</f>
        <v>4</v>
      </c>
      <c r="N26" s="5">
        <f>IF(ISNUMBER(Data!Q28),_xlfn.RANK.AVG(Odchylky!N26,Odchylky!$C26:$AM26),"")</f>
        <v>1</v>
      </c>
      <c r="O26" s="5">
        <f>IF(ISNUMBER(Data!R28),_xlfn.RANK.AVG(Odchylky!O26,Odchylky!$C26:$AM26),"")</f>
        <v>13.5</v>
      </c>
      <c r="P26" s="5">
        <f>IF(ISNUMBER(Data!S28),_xlfn.RANK.AVG(Odchylky!P26,Odchylky!$C26:$AM26),"")</f>
        <v>8</v>
      </c>
      <c r="Q26" s="5">
        <f>IF(ISNUMBER(Data!T28),_xlfn.RANK.AVG(Odchylky!Q26,Odchylky!$C26:$AM26),"")</f>
        <v>26</v>
      </c>
      <c r="R26" s="5">
        <f>IF(ISNUMBER(Data!U28),_xlfn.RANK.AVG(Odchylky!R26,Odchylky!$C26:$AM26),"")</f>
        <v>29</v>
      </c>
      <c r="S26" s="5">
        <f>IF(ISNUMBER(Data!V28),_xlfn.RANK.AVG(Odchylky!S26,Odchylky!$C26:$AM26),"")</f>
        <v>22.5</v>
      </c>
      <c r="T26" s="5">
        <f>IF(ISNUMBER(Data!W28),_xlfn.RANK.AVG(Odchylky!T26,Odchylky!$C26:$AM26),"")</f>
        <v>27.5</v>
      </c>
      <c r="U26" s="5">
        <f>IF(ISNUMBER(Data!X28),_xlfn.RANK.AVG(Odchylky!U26,Odchylky!$C26:$AM26),"")</f>
        <v>3</v>
      </c>
      <c r="V26" s="5">
        <f>IF(ISNUMBER(Data!Y28),_xlfn.RANK.AVG(Odchylky!V26,Odchylky!$C26:$AM26),"")</f>
        <v>7</v>
      </c>
      <c r="W26" s="5">
        <f>IF(ISNUMBER(Data!Z28),_xlfn.RANK.AVG(Odchylky!W26,Odchylky!$C26:$AM26),"")</f>
        <v>20</v>
      </c>
      <c r="X26" s="5">
        <f>IF(ISNUMBER(Data!AA28),_xlfn.RANK.AVG(Odchylky!X26,Odchylky!$C26:$AM26),"")</f>
        <v>9</v>
      </c>
      <c r="Y26" s="5">
        <f>IF(ISNUMBER(Data!AB28),_xlfn.RANK.AVG(Odchylky!Y26,Odchylky!$C26:$AM26),"")</f>
        <v>18</v>
      </c>
      <c r="Z26" s="5">
        <f>IF(ISNUMBER(Data!AC28),_xlfn.RANK.AVG(Odchylky!Z26,Odchylky!$C26:$AM26),"")</f>
        <v>25</v>
      </c>
      <c r="AA26" s="5">
        <f>IF(ISNUMBER(Data!AD28),_xlfn.RANK.AVG(Odchylky!AA26,Odchylky!$C26:$AM26),"")</f>
        <v>10</v>
      </c>
      <c r="AB26" s="5">
        <f>IF(ISNUMBER(Data!AE28),_xlfn.RANK.AVG(Odchylky!AB26,Odchylky!$C26:$AM26),"")</f>
        <v>13.5</v>
      </c>
      <c r="AC26" s="5">
        <f>IF(ISNUMBER(Data!AF28),_xlfn.RANK.AVG(Odchylky!AC26,Odchylky!$C26:$AM26),"")</f>
        <v>22.5</v>
      </c>
      <c r="AD26" s="5">
        <f>IF(ISNUMBER(Data!AG28),_xlfn.RANK.AVG(Odchylky!AD26,Odchylky!$C26:$AM26),"")</f>
        <v>18</v>
      </c>
      <c r="AE26" s="5">
        <f>IF(ISNUMBER(Data!AH28),_xlfn.RANK.AVG(Odchylky!AE26,Odchylky!$C26:$AM26),"")</f>
        <v>2</v>
      </c>
      <c r="AF26" s="5">
        <f>IF(ISNUMBER(Data!AI28),_xlfn.RANK.AVG(Odchylky!AF26,Odchylky!$C26:$AM26),"")</f>
        <v>22.5</v>
      </c>
    </row>
    <row r="27" spans="1:32" x14ac:dyDescent="0.25">
      <c r="A27" s="24" t="s">
        <v>53</v>
      </c>
      <c r="B27" s="42">
        <f>IF(ISNUMBER(Data!E29),_xlfn.RANK.AVG(Odchylky!B27,Odchylky!$B27:$AM27),"")</f>
        <v>31</v>
      </c>
      <c r="C27" s="21">
        <f>IF(ISNUMBER(Data!F29),_xlfn.RANK.AVG(Odchylky!C27,Odchylky!$C27:$AM27),"")</f>
        <v>1</v>
      </c>
      <c r="D27" s="5">
        <f>IF(ISNUMBER(Data!G29),_xlfn.RANK.AVG(Odchylky!D27,Odchylky!$C27:$AM27),"")</f>
        <v>29</v>
      </c>
      <c r="E27" s="5">
        <f>IF(ISNUMBER(Data!H29),_xlfn.RANK.AVG(Odchylky!E27,Odchylky!$C27:$AM27),"")</f>
        <v>5</v>
      </c>
      <c r="F27" s="5">
        <f>IF(ISNUMBER(Data!I29),_xlfn.RANK.AVG(Odchylky!F27,Odchylky!$C27:$AM27),"")</f>
        <v>7</v>
      </c>
      <c r="G27" s="5">
        <f>IF(ISNUMBER(Data!J29),_xlfn.RANK.AVG(Odchylky!G27,Odchylky!$C27:$AM27),"")</f>
        <v>30</v>
      </c>
      <c r="H27" s="5">
        <f>IF(ISNUMBER(Data!K29),_xlfn.RANK.AVG(Odchylky!H27,Odchylky!$C27:$AM27),"")</f>
        <v>23</v>
      </c>
      <c r="I27" s="5">
        <f>IF(ISNUMBER(Data!L29),_xlfn.RANK.AVG(Odchylky!I27,Odchylky!$C27:$AM27),"")</f>
        <v>26</v>
      </c>
      <c r="J27" s="5">
        <f>IF(ISNUMBER(Data!M29),_xlfn.RANK.AVG(Odchylky!J27,Odchylky!$C27:$AM27),"")</f>
        <v>13</v>
      </c>
      <c r="K27" s="5">
        <f>IF(ISNUMBER(Data!N29),_xlfn.RANK.AVG(Odchylky!K27,Odchylky!$C27:$AM27),"")</f>
        <v>3.5</v>
      </c>
      <c r="L27" s="5">
        <f>IF(ISNUMBER(Data!O29),_xlfn.RANK.AVG(Odchylky!L27,Odchylky!$C27:$AM27),"")</f>
        <v>16</v>
      </c>
      <c r="M27" s="5">
        <f>IF(ISNUMBER(Data!P29),_xlfn.RANK.AVG(Odchylky!M27,Odchylky!$C27:$AM27),"")</f>
        <v>20</v>
      </c>
      <c r="N27" s="5">
        <f>IF(ISNUMBER(Data!Q29),_xlfn.RANK.AVG(Odchylky!N27,Odchylky!$C27:$AM27),"")</f>
        <v>21</v>
      </c>
      <c r="O27" s="5">
        <f>IF(ISNUMBER(Data!R29),_xlfn.RANK.AVG(Odchylky!O27,Odchylky!$C27:$AM27),"")</f>
        <v>17</v>
      </c>
      <c r="P27" s="5">
        <f>IF(ISNUMBER(Data!S29),_xlfn.RANK.AVG(Odchylky!P27,Odchylky!$C27:$AM27),"")</f>
        <v>11</v>
      </c>
      <c r="Q27" s="5">
        <f>IF(ISNUMBER(Data!T29),_xlfn.RANK.AVG(Odchylky!Q27,Odchylky!$C27:$AM27),"")</f>
        <v>27</v>
      </c>
      <c r="R27" s="5">
        <f>IF(ISNUMBER(Data!U29),_xlfn.RANK.AVG(Odchylky!R27,Odchylky!$C27:$AM27),"")</f>
        <v>15</v>
      </c>
      <c r="S27" s="5">
        <f>IF(ISNUMBER(Data!V29),_xlfn.RANK.AVG(Odchylky!S27,Odchylky!$C27:$AM27),"")</f>
        <v>8</v>
      </c>
      <c r="T27" s="5">
        <f>IF(ISNUMBER(Data!W29),_xlfn.RANK.AVG(Odchylky!T27,Odchylky!$C27:$AM27),"")</f>
        <v>28</v>
      </c>
      <c r="U27" s="5">
        <f>IF(ISNUMBER(Data!X29),_xlfn.RANK.AVG(Odchylky!U27,Odchylky!$C27:$AM27),"")</f>
        <v>18.5</v>
      </c>
      <c r="V27" s="5">
        <f>IF(ISNUMBER(Data!Y29),_xlfn.RANK.AVG(Odchylky!V27,Odchylky!$C27:$AM27),"")</f>
        <v>12</v>
      </c>
      <c r="W27" s="5">
        <f>IF(ISNUMBER(Data!Z29),_xlfn.RANK.AVG(Odchylky!W27,Odchylky!$C27:$AM27),"")</f>
        <v>25</v>
      </c>
      <c r="X27" s="5">
        <f>IF(ISNUMBER(Data!AA29),_xlfn.RANK.AVG(Odchylky!X27,Odchylky!$C27:$AM27),"")</f>
        <v>2</v>
      </c>
      <c r="Y27" s="5">
        <f>IF(ISNUMBER(Data!AB29),_xlfn.RANK.AVG(Odchylky!Y27,Odchylky!$C27:$AM27),"")</f>
        <v>14</v>
      </c>
      <c r="Z27" s="5">
        <f>IF(ISNUMBER(Data!AC29),_xlfn.RANK.AVG(Odchylky!Z27,Odchylky!$C27:$AM27),"")</f>
        <v>10</v>
      </c>
      <c r="AA27" s="5">
        <f>IF(ISNUMBER(Data!AD29),_xlfn.RANK.AVG(Odchylky!AA27,Odchylky!$C27:$AM27),"")</f>
        <v>18.5</v>
      </c>
      <c r="AB27" s="5">
        <f>IF(ISNUMBER(Data!AE29),_xlfn.RANK.AVG(Odchylky!AB27,Odchylky!$C27:$AM27),"")</f>
        <v>3.5</v>
      </c>
      <c r="AC27" s="5">
        <f>IF(ISNUMBER(Data!AF29),_xlfn.RANK.AVG(Odchylky!AC27,Odchylky!$C27:$AM27),"")</f>
        <v>22</v>
      </c>
      <c r="AD27" s="5">
        <f>IF(ISNUMBER(Data!AG29),_xlfn.RANK.AVG(Odchylky!AD27,Odchylky!$C27:$AM27),"")</f>
        <v>9</v>
      </c>
      <c r="AE27" s="5">
        <f>IF(ISNUMBER(Data!AH29),_xlfn.RANK.AVG(Odchylky!AE27,Odchylky!$C27:$AM27),"")</f>
        <v>6</v>
      </c>
      <c r="AF27" s="5">
        <f>IF(ISNUMBER(Data!AI29),_xlfn.RANK.AVG(Odchylky!AF27,Odchylky!$C27:$AM27),"")</f>
        <v>24</v>
      </c>
    </row>
    <row r="28" spans="1:32" x14ac:dyDescent="0.25">
      <c r="A28" s="24" t="s">
        <v>54</v>
      </c>
      <c r="B28" s="42">
        <f>IF(ISNUMBER(Data!E30),_xlfn.RANK.AVG(Odchylky!B28,Odchylky!$B28:$AM28),"")</f>
        <v>25</v>
      </c>
      <c r="C28" s="21">
        <f>IF(ISNUMBER(Data!F30),_xlfn.RANK.AVG(Odchylky!C28,Odchylky!$C28:$AM28),"")</f>
        <v>12</v>
      </c>
      <c r="D28" s="5">
        <f>IF(ISNUMBER(Data!G30),_xlfn.RANK.AVG(Odchylky!D28,Odchylky!$C28:$AM28),"")</f>
        <v>13</v>
      </c>
      <c r="E28" s="5">
        <f>IF(ISNUMBER(Data!H30),_xlfn.RANK.AVG(Odchylky!E28,Odchylky!$C28:$AM28),"")</f>
        <v>17</v>
      </c>
      <c r="F28" s="5">
        <f>IF(ISNUMBER(Data!I30),_xlfn.RANK.AVG(Odchylky!F28,Odchylky!$C28:$AM28),"")</f>
        <v>27</v>
      </c>
      <c r="G28" s="5">
        <f>IF(ISNUMBER(Data!J30),_xlfn.RANK.AVG(Odchylky!G28,Odchylky!$C28:$AM28),"")</f>
        <v>9.5</v>
      </c>
      <c r="H28" s="5">
        <f>IF(ISNUMBER(Data!K30),_xlfn.RANK.AVG(Odchylky!H28,Odchylky!$C28:$AM28),"")</f>
        <v>7</v>
      </c>
      <c r="I28" s="5">
        <f>IF(ISNUMBER(Data!L30),_xlfn.RANK.AVG(Odchylky!I28,Odchylky!$C28:$AM28),"")</f>
        <v>24.5</v>
      </c>
      <c r="J28" s="5">
        <f>IF(ISNUMBER(Data!M30),_xlfn.RANK.AVG(Odchylky!J28,Odchylky!$C28:$AM28),"")</f>
        <v>18.5</v>
      </c>
      <c r="K28" s="5">
        <f>IF(ISNUMBER(Data!N30),_xlfn.RANK.AVG(Odchylky!K28,Odchylky!$C28:$AM28),"")</f>
        <v>18.5</v>
      </c>
      <c r="L28" s="5">
        <f>IF(ISNUMBER(Data!O30),_xlfn.RANK.AVG(Odchylky!L28,Odchylky!$C28:$AM28),"")</f>
        <v>1</v>
      </c>
      <c r="M28" s="5">
        <f>IF(ISNUMBER(Data!P30),_xlfn.RANK.AVG(Odchylky!M28,Odchylky!$C28:$AM28),"")</f>
        <v>9.5</v>
      </c>
      <c r="N28" s="5">
        <f>IF(ISNUMBER(Data!Q30),_xlfn.RANK.AVG(Odchylky!N28,Odchylky!$C28:$AM28),"")</f>
        <v>6</v>
      </c>
      <c r="O28" s="5">
        <f>IF(ISNUMBER(Data!R30),_xlfn.RANK.AVG(Odchylky!O28,Odchylky!$C28:$AM28),"")</f>
        <v>29.5</v>
      </c>
      <c r="P28" s="5">
        <f>IF(ISNUMBER(Data!S30),_xlfn.RANK.AVG(Odchylky!P28,Odchylky!$C28:$AM28),"")</f>
        <v>15</v>
      </c>
      <c r="Q28" s="5">
        <f>IF(ISNUMBER(Data!T30),_xlfn.RANK.AVG(Odchylky!Q28,Odchylky!$C28:$AM28),"")</f>
        <v>3</v>
      </c>
      <c r="R28" s="5">
        <f>IF(ISNUMBER(Data!U30),_xlfn.RANK.AVG(Odchylky!R28,Odchylky!$C28:$AM28),"")</f>
        <v>5</v>
      </c>
      <c r="S28" s="5">
        <f>IF(ISNUMBER(Data!V30),_xlfn.RANK.AVG(Odchylky!S28,Odchylky!$C28:$AM28),"")</f>
        <v>14</v>
      </c>
      <c r="T28" s="5">
        <f>IF(ISNUMBER(Data!W30),_xlfn.RANK.AVG(Odchylky!T28,Odchylky!$C28:$AM28),"")</f>
        <v>9.5</v>
      </c>
      <c r="U28" s="5">
        <f>IF(ISNUMBER(Data!X30),_xlfn.RANK.AVG(Odchylky!U28,Odchylky!$C28:$AM28),"")</f>
        <v>23</v>
      </c>
      <c r="V28" s="5">
        <f>IF(ISNUMBER(Data!Y30),_xlfn.RANK.AVG(Odchylky!V28,Odchylky!$C28:$AM28),"")</f>
        <v>22</v>
      </c>
      <c r="W28" s="5">
        <f>IF(ISNUMBER(Data!Z30),_xlfn.RANK.AVG(Odchylky!W28,Odchylky!$C28:$AM28),"")</f>
        <v>16</v>
      </c>
      <c r="X28" s="5">
        <f>IF(ISNUMBER(Data!AA30),_xlfn.RANK.AVG(Odchylky!X28,Odchylky!$C28:$AM28),"")</f>
        <v>24.5</v>
      </c>
      <c r="Y28" s="5">
        <f>IF(ISNUMBER(Data!AB30),_xlfn.RANK.AVG(Odchylky!Y28,Odchylky!$C28:$AM28),"")</f>
        <v>28</v>
      </c>
      <c r="Z28" s="5">
        <f>IF(ISNUMBER(Data!AC30),_xlfn.RANK.AVG(Odchylky!Z28,Odchylky!$C28:$AM28),"")</f>
        <v>4</v>
      </c>
      <c r="AA28" s="5">
        <f>IF(ISNUMBER(Data!AD30),_xlfn.RANK.AVG(Odchylky!AA28,Odchylky!$C28:$AM28),"")</f>
        <v>21</v>
      </c>
      <c r="AB28" s="5">
        <f>IF(ISNUMBER(Data!AE30),_xlfn.RANK.AVG(Odchylky!AB28,Odchylky!$C28:$AM28),"")</f>
        <v>2</v>
      </c>
      <c r="AC28" s="5">
        <f>IF(ISNUMBER(Data!AF30),_xlfn.RANK.AVG(Odchylky!AC28,Odchylky!$C28:$AM28),"")</f>
        <v>9.5</v>
      </c>
      <c r="AD28" s="5">
        <f>IF(ISNUMBER(Data!AG30),_xlfn.RANK.AVG(Odchylky!AD28,Odchylky!$C28:$AM28),"")</f>
        <v>26</v>
      </c>
      <c r="AE28" s="5">
        <f>IF(ISNUMBER(Data!AH30),_xlfn.RANK.AVG(Odchylky!AE28,Odchylky!$C28:$AM28),"")</f>
        <v>20</v>
      </c>
      <c r="AF28" s="5">
        <f>IF(ISNUMBER(Data!AI30),_xlfn.RANK.AVG(Odchylky!AF28,Odchylky!$C28:$AM28),"")</f>
        <v>29.5</v>
      </c>
    </row>
    <row r="29" spans="1:32" x14ac:dyDescent="0.25">
      <c r="A29" s="24" t="s">
        <v>55</v>
      </c>
      <c r="B29" s="42">
        <f>IF(ISNUMBER(Data!E31),_xlfn.RANK.AVG(Odchylky!B29,Odchylky!$B29:$AM29),"")</f>
        <v>18</v>
      </c>
      <c r="C29" s="21">
        <f>IF(ISNUMBER(Data!F31),_xlfn.RANK.AVG(Odchylky!C29,Odchylky!$C29:$AM29),"")</f>
        <v>15.5</v>
      </c>
      <c r="D29" s="5">
        <f>IF(ISNUMBER(Data!G31),_xlfn.RANK.AVG(Odchylky!D29,Odchylky!$C29:$AM29),"")</f>
        <v>28</v>
      </c>
      <c r="E29" s="5">
        <f>IF(ISNUMBER(Data!H31),_xlfn.RANK.AVG(Odchylky!E29,Odchylky!$C29:$AM29),"")</f>
        <v>7</v>
      </c>
      <c r="F29" s="5">
        <f>IF(ISNUMBER(Data!I31),_xlfn.RANK.AVG(Odchylky!F29,Odchylky!$C29:$AM29),"")</f>
        <v>3</v>
      </c>
      <c r="G29" s="5">
        <f>IF(ISNUMBER(Data!J31),_xlfn.RANK.AVG(Odchylky!G29,Odchylky!$C29:$AM29),"")</f>
        <v>30</v>
      </c>
      <c r="H29" s="5">
        <f>IF(ISNUMBER(Data!K31),_xlfn.RANK.AVG(Odchylky!H29,Odchylky!$C29:$AM29),"")</f>
        <v>2</v>
      </c>
      <c r="I29" s="5">
        <f>IF(ISNUMBER(Data!L31),_xlfn.RANK.AVG(Odchylky!I29,Odchylky!$C29:$AM29),"")</f>
        <v>1</v>
      </c>
      <c r="J29" s="5">
        <f>IF(ISNUMBER(Data!M31),_xlfn.RANK.AVG(Odchylky!J29,Odchylky!$C29:$AM29),"")</f>
        <v>22</v>
      </c>
      <c r="K29" s="5">
        <f>IF(ISNUMBER(Data!N31),_xlfn.RANK.AVG(Odchylky!K29,Odchylky!$C29:$AM29),"")</f>
        <v>17</v>
      </c>
      <c r="L29" s="5">
        <f>IF(ISNUMBER(Data!O31),_xlfn.RANK.AVG(Odchylky!L29,Odchylky!$C29:$AM29),"")</f>
        <v>5</v>
      </c>
      <c r="M29" s="5">
        <f>IF(ISNUMBER(Data!P31),_xlfn.RANK.AVG(Odchylky!M29,Odchylky!$C29:$AM29),"")</f>
        <v>19</v>
      </c>
      <c r="N29" s="5">
        <f>IF(ISNUMBER(Data!Q31),_xlfn.RANK.AVG(Odchylky!N29,Odchylky!$C29:$AM29),"")</f>
        <v>11</v>
      </c>
      <c r="O29" s="5">
        <f>IF(ISNUMBER(Data!R31),_xlfn.RANK.AVG(Odchylky!O29,Odchylky!$C29:$AM29),"")</f>
        <v>20</v>
      </c>
      <c r="P29" s="5">
        <f>IF(ISNUMBER(Data!S31),_xlfn.RANK.AVG(Odchylky!P29,Odchylky!$C29:$AM29),"")</f>
        <v>25</v>
      </c>
      <c r="Q29" s="5">
        <f>IF(ISNUMBER(Data!T31),_xlfn.RANK.AVG(Odchylky!Q29,Odchylky!$C29:$AM29),"")</f>
        <v>12</v>
      </c>
      <c r="R29" s="5">
        <f>IF(ISNUMBER(Data!U31),_xlfn.RANK.AVG(Odchylky!R29,Odchylky!$C29:$AM29),"")</f>
        <v>14</v>
      </c>
      <c r="S29" s="5">
        <f>IF(ISNUMBER(Data!V31),_xlfn.RANK.AVG(Odchylky!S29,Odchylky!$C29:$AM29),"")</f>
        <v>29</v>
      </c>
      <c r="T29" s="5">
        <f>IF(ISNUMBER(Data!W31),_xlfn.RANK.AVG(Odchylky!T29,Odchylky!$C29:$AM29),"")</f>
        <v>27</v>
      </c>
      <c r="U29" s="5">
        <f>IF(ISNUMBER(Data!X31),_xlfn.RANK.AVG(Odchylky!U29,Odchylky!$C29:$AM29),"")</f>
        <v>24</v>
      </c>
      <c r="V29" s="5">
        <f>IF(ISNUMBER(Data!Y31),_xlfn.RANK.AVG(Odchylky!V29,Odchylky!$C29:$AM29),"")</f>
        <v>18</v>
      </c>
      <c r="W29" s="5">
        <f>IF(ISNUMBER(Data!Z31),_xlfn.RANK.AVG(Odchylky!W29,Odchylky!$C29:$AM29),"")</f>
        <v>26</v>
      </c>
      <c r="X29" s="5">
        <f>IF(ISNUMBER(Data!AA31),_xlfn.RANK.AVG(Odchylky!X29,Odchylky!$C29:$AM29),"")</f>
        <v>10</v>
      </c>
      <c r="Y29" s="5">
        <f>IF(ISNUMBER(Data!AB31),_xlfn.RANK.AVG(Odchylky!Y29,Odchylky!$C29:$AM29),"")</f>
        <v>21</v>
      </c>
      <c r="Z29" s="5">
        <f>IF(ISNUMBER(Data!AC31),_xlfn.RANK.AVG(Odchylky!Z29,Odchylky!$C29:$AM29),"")</f>
        <v>9</v>
      </c>
      <c r="AA29" s="5">
        <f>IF(ISNUMBER(Data!AD31),_xlfn.RANK.AVG(Odchylky!AA29,Odchylky!$C29:$AM29),"")</f>
        <v>23</v>
      </c>
      <c r="AB29" s="5">
        <f>IF(ISNUMBER(Data!AE31),_xlfn.RANK.AVG(Odchylky!AB29,Odchylky!$C29:$AM29),"")</f>
        <v>6</v>
      </c>
      <c r="AC29" s="5">
        <f>IF(ISNUMBER(Data!AF31),_xlfn.RANK.AVG(Odchylky!AC29,Odchylky!$C29:$AM29),"")</f>
        <v>8</v>
      </c>
      <c r="AD29" s="5">
        <f>IF(ISNUMBER(Data!AG31),_xlfn.RANK.AVG(Odchylky!AD29,Odchylky!$C29:$AM29),"")</f>
        <v>15.5</v>
      </c>
      <c r="AE29" s="5">
        <f>IF(ISNUMBER(Data!AH31),_xlfn.RANK.AVG(Odchylky!AE29,Odchylky!$C29:$AM29),"")</f>
        <v>13</v>
      </c>
      <c r="AF29" s="5">
        <f>IF(ISNUMBER(Data!AI31),_xlfn.RANK.AVG(Odchylky!AF29,Odchylky!$C29:$AM29),"")</f>
        <v>4</v>
      </c>
    </row>
    <row r="30" spans="1:32" x14ac:dyDescent="0.25">
      <c r="A30" s="24" t="s">
        <v>56</v>
      </c>
      <c r="B30" s="42">
        <f>IF(ISNUMBER(Data!E32),_xlfn.RANK.AVG(Odchylky!B30,Odchylky!$B30:$AM30),"")</f>
        <v>22</v>
      </c>
      <c r="C30" s="21">
        <f>IF(ISNUMBER(Data!F32),_xlfn.RANK.AVG(Odchylky!C30,Odchylky!$C30:$AM30),"")</f>
        <v>10</v>
      </c>
      <c r="D30" s="5">
        <f>IF(ISNUMBER(Data!G32),_xlfn.RANK.AVG(Odchylky!D30,Odchylky!$C30:$AM30),"")</f>
        <v>11</v>
      </c>
      <c r="E30" s="5">
        <f>IF(ISNUMBER(Data!H32),_xlfn.RANK.AVG(Odchylky!E30,Odchylky!$C30:$AM30),"")</f>
        <v>15.5</v>
      </c>
      <c r="F30" s="5">
        <f>IF(ISNUMBER(Data!I32),_xlfn.RANK.AVG(Odchylky!F30,Odchylky!$C30:$AM30),"")</f>
        <v>6</v>
      </c>
      <c r="G30" s="5">
        <f>IF(ISNUMBER(Data!J32),_xlfn.RANK.AVG(Odchylky!G30,Odchylky!$C30:$AM30),"")</f>
        <v>9</v>
      </c>
      <c r="H30" s="5">
        <f>IF(ISNUMBER(Data!K32),_xlfn.RANK.AVG(Odchylky!H30,Odchylky!$C30:$AM30),"")</f>
        <v>17</v>
      </c>
      <c r="I30" s="5" t="str">
        <f>IF(ISNUMBER(Data!L32),_xlfn.RANK.AVG(Odchylky!I30,Odchylky!$C30:$AM30),"")</f>
        <v/>
      </c>
      <c r="J30" s="5">
        <f>IF(ISNUMBER(Data!M32),_xlfn.RANK.AVG(Odchylky!J30,Odchylky!$C30:$AM30),"")</f>
        <v>7</v>
      </c>
      <c r="K30" s="5">
        <f>IF(ISNUMBER(Data!N32),_xlfn.RANK.AVG(Odchylky!K30,Odchylky!$C30:$AM30),"")</f>
        <v>3.5</v>
      </c>
      <c r="L30" s="5">
        <f>IF(ISNUMBER(Data!O32),_xlfn.RANK.AVG(Odchylky!L30,Odchylky!$C30:$AM30),"")</f>
        <v>19</v>
      </c>
      <c r="M30" s="5">
        <f>IF(ISNUMBER(Data!P32),_xlfn.RANK.AVG(Odchylky!M30,Odchylky!$C30:$AM30),"")</f>
        <v>22.5</v>
      </c>
      <c r="N30" s="5">
        <f>IF(ISNUMBER(Data!Q32),_xlfn.RANK.AVG(Odchylky!N30,Odchylky!$C30:$AM30),"")</f>
        <v>26</v>
      </c>
      <c r="O30" s="5">
        <f>IF(ISNUMBER(Data!R32),_xlfn.RANK.AVG(Odchylky!O30,Odchylky!$C30:$AM30),"")</f>
        <v>8</v>
      </c>
      <c r="P30" s="5">
        <f>IF(ISNUMBER(Data!S32),_xlfn.RANK.AVG(Odchylky!P30,Odchylky!$C30:$AM30),"")</f>
        <v>14</v>
      </c>
      <c r="Q30" s="5">
        <f>IF(ISNUMBER(Data!T32),_xlfn.RANK.AVG(Odchylky!Q30,Odchylky!$C30:$AM30),"")</f>
        <v>15.5</v>
      </c>
      <c r="R30" s="5">
        <f>IF(ISNUMBER(Data!U32),_xlfn.RANK.AVG(Odchylky!R30,Odchylky!$C30:$AM30),"")</f>
        <v>12</v>
      </c>
      <c r="S30" s="5">
        <f>IF(ISNUMBER(Data!V32),_xlfn.RANK.AVG(Odchylky!S30,Odchylky!$C30:$AM30),"")</f>
        <v>3.5</v>
      </c>
      <c r="T30" s="5">
        <f>IF(ISNUMBER(Data!W32),_xlfn.RANK.AVG(Odchylky!T30,Odchylky!$C30:$AM30),"")</f>
        <v>18</v>
      </c>
      <c r="U30" s="5">
        <f>IF(ISNUMBER(Data!X32),_xlfn.RANK.AVG(Odchylky!U30,Odchylky!$C30:$AM30),"")</f>
        <v>1</v>
      </c>
      <c r="V30" s="5">
        <f>IF(ISNUMBER(Data!Y32),_xlfn.RANK.AVG(Odchylky!V30,Odchylky!$C30:$AM30),"")</f>
        <v>3.5</v>
      </c>
      <c r="W30" s="5">
        <f>IF(ISNUMBER(Data!Z32),_xlfn.RANK.AVG(Odchylky!W30,Odchylky!$C30:$AM30),"")</f>
        <v>20</v>
      </c>
      <c r="X30" s="5">
        <f>IF(ISNUMBER(Data!AA32),_xlfn.RANK.AVG(Odchylky!X30,Odchylky!$C30:$AM30),"")</f>
        <v>24</v>
      </c>
      <c r="Y30" s="5">
        <f>IF(ISNUMBER(Data!AB32),_xlfn.RANK.AVG(Odchylky!Y30,Odchylky!$C30:$AM30),"")</f>
        <v>26</v>
      </c>
      <c r="Z30" s="5">
        <f>IF(ISNUMBER(Data!AC32),_xlfn.RANK.AVG(Odchylky!Z30,Odchylky!$C30:$AM30),"")</f>
        <v>28</v>
      </c>
      <c r="AA30" s="5">
        <f>IF(ISNUMBER(Data!AD32),_xlfn.RANK.AVG(Odchylky!AA30,Odchylky!$C30:$AM30),"")</f>
        <v>26</v>
      </c>
      <c r="AB30" s="5">
        <f>IF(ISNUMBER(Data!AE32),_xlfn.RANK.AVG(Odchylky!AB30,Odchylky!$C30:$AM30),"")</f>
        <v>22.5</v>
      </c>
      <c r="AC30" s="5">
        <f>IF(ISNUMBER(Data!AF32),_xlfn.RANK.AVG(Odchylky!AC30,Odchylky!$C30:$AM30),"")</f>
        <v>3.5</v>
      </c>
      <c r="AD30" s="5">
        <f>IF(ISNUMBER(Data!AG32),_xlfn.RANK.AVG(Odchylky!AD30,Odchylky!$C30:$AM30),"")</f>
        <v>29</v>
      </c>
      <c r="AE30" s="5">
        <f>IF(ISNUMBER(Data!AH32),_xlfn.RANK.AVG(Odchylky!AE30,Odchylky!$C30:$AM30),"")</f>
        <v>21</v>
      </c>
      <c r="AF30" s="5">
        <f>IF(ISNUMBER(Data!AI32),_xlfn.RANK.AVG(Odchylky!AF30,Odchylky!$C30:$AM30),"")</f>
        <v>13</v>
      </c>
    </row>
    <row r="31" spans="1:32" x14ac:dyDescent="0.25">
      <c r="A31" s="24" t="s">
        <v>111</v>
      </c>
      <c r="B31" s="42">
        <f>IF(ISNUMBER(Data!E33),_xlfn.RANK.AVG(Odchylky!B31,Odchylky!$B31:$AM31),"")</f>
        <v>15</v>
      </c>
      <c r="C31" s="21">
        <f>IF(ISNUMBER(Data!F33),_xlfn.RANK.AVG(Odchylky!C31,Odchylky!$C31:$AM31),"")</f>
        <v>5</v>
      </c>
      <c r="D31" s="5">
        <f>IF(ISNUMBER(Data!G33),_xlfn.RANK.AVG(Odchylky!D31,Odchylky!$C31:$AM31),"")</f>
        <v>7</v>
      </c>
      <c r="E31" s="5">
        <f>IF(ISNUMBER(Data!H33),_xlfn.RANK.AVG(Odchylky!E31,Odchylky!$C31:$AM31),"")</f>
        <v>1</v>
      </c>
      <c r="F31" s="5">
        <f>IF(ISNUMBER(Data!I33),_xlfn.RANK.AVG(Odchylky!F31,Odchylky!$C31:$AM31),"")</f>
        <v>30</v>
      </c>
      <c r="G31" s="5">
        <f>IF(ISNUMBER(Data!J33),_xlfn.RANK.AVG(Odchylky!G31,Odchylky!$C31:$AM31),"")</f>
        <v>23</v>
      </c>
      <c r="H31" s="5">
        <f>IF(ISNUMBER(Data!K33),_xlfn.RANK.AVG(Odchylky!H31,Odchylky!$C31:$AM31),"")</f>
        <v>9</v>
      </c>
      <c r="I31" s="5">
        <f>IF(ISNUMBER(Data!L33),_xlfn.RANK.AVG(Odchylky!I31,Odchylky!$C31:$AM31),"")</f>
        <v>13</v>
      </c>
      <c r="J31" s="5">
        <f>IF(ISNUMBER(Data!M33),_xlfn.RANK.AVG(Odchylky!J31,Odchylky!$C31:$AM31),"")</f>
        <v>19</v>
      </c>
      <c r="K31" s="5">
        <f>IF(ISNUMBER(Data!N33),_xlfn.RANK.AVG(Odchylky!K31,Odchylky!$C31:$AM31),"")</f>
        <v>25</v>
      </c>
      <c r="L31" s="5">
        <f>IF(ISNUMBER(Data!O33),_xlfn.RANK.AVG(Odchylky!L31,Odchylky!$C31:$AM31),"")</f>
        <v>23</v>
      </c>
      <c r="M31" s="5">
        <f>IF(ISNUMBER(Data!P33),_xlfn.RANK.AVG(Odchylky!M31,Odchylky!$C31:$AM31),"")</f>
        <v>8</v>
      </c>
      <c r="N31" s="5">
        <f>IF(ISNUMBER(Data!Q33),_xlfn.RANK.AVG(Odchylky!N31,Odchylky!$C31:$AM31),"")</f>
        <v>21</v>
      </c>
      <c r="O31" s="5">
        <f>IF(ISNUMBER(Data!R33),_xlfn.RANK.AVG(Odchylky!O31,Odchylky!$C31:$AM31),"")</f>
        <v>11</v>
      </c>
      <c r="P31" s="5">
        <f>IF(ISNUMBER(Data!S33),_xlfn.RANK.AVG(Odchylky!P31,Odchylky!$C31:$AM31),"")</f>
        <v>12</v>
      </c>
      <c r="Q31" s="5">
        <f>IF(ISNUMBER(Data!T33),_xlfn.RANK.AVG(Odchylky!Q31,Odchylky!$C31:$AM31),"")</f>
        <v>16</v>
      </c>
      <c r="R31" s="5">
        <f>IF(ISNUMBER(Data!U33),_xlfn.RANK.AVG(Odchylky!R31,Odchylky!$C31:$AM31),"")</f>
        <v>17</v>
      </c>
      <c r="S31" s="5">
        <f>IF(ISNUMBER(Data!V33),_xlfn.RANK.AVG(Odchylky!S31,Odchylky!$C31:$AM31),"")</f>
        <v>10</v>
      </c>
      <c r="T31" s="5">
        <f>IF(ISNUMBER(Data!W33),_xlfn.RANK.AVG(Odchylky!T31,Odchylky!$C31:$AM31),"")</f>
        <v>23</v>
      </c>
      <c r="U31" s="5">
        <f>IF(ISNUMBER(Data!X33),_xlfn.RANK.AVG(Odchylky!U31,Odchylky!$C31:$AM31),"")</f>
        <v>14</v>
      </c>
      <c r="V31" s="5">
        <f>IF(ISNUMBER(Data!Y33),_xlfn.RANK.AVG(Odchylky!V31,Odchylky!$C31:$AM31),"")</f>
        <v>18</v>
      </c>
      <c r="W31" s="5">
        <f>IF(ISNUMBER(Data!Z33),_xlfn.RANK.AVG(Odchylky!W31,Odchylky!$C31:$AM31),"")</f>
        <v>3</v>
      </c>
      <c r="X31" s="5">
        <f>IF(ISNUMBER(Data!AA33),_xlfn.RANK.AVG(Odchylky!X31,Odchylky!$C31:$AM31),"")</f>
        <v>2</v>
      </c>
      <c r="Y31" s="5">
        <f>IF(ISNUMBER(Data!AB33),_xlfn.RANK.AVG(Odchylky!Y31,Odchylky!$C31:$AM31),"")</f>
        <v>28</v>
      </c>
      <c r="Z31" s="5">
        <f>IF(ISNUMBER(Data!AC33),_xlfn.RANK.AVG(Odchylky!Z31,Odchylky!$C31:$AM31),"")</f>
        <v>15</v>
      </c>
      <c r="AA31" s="5">
        <f>IF(ISNUMBER(Data!AD33),_xlfn.RANK.AVG(Odchylky!AA31,Odchylky!$C31:$AM31),"")</f>
        <v>20</v>
      </c>
      <c r="AB31" s="5">
        <f>IF(ISNUMBER(Data!AE33),_xlfn.RANK.AVG(Odchylky!AB31,Odchylky!$C31:$AM31),"")</f>
        <v>27</v>
      </c>
      <c r="AC31" s="5">
        <f>IF(ISNUMBER(Data!AF33),_xlfn.RANK.AVG(Odchylky!AC31,Odchylky!$C31:$AM31),"")</f>
        <v>6</v>
      </c>
      <c r="AD31" s="5">
        <f>IF(ISNUMBER(Data!AG33),_xlfn.RANK.AVG(Odchylky!AD31,Odchylky!$C31:$AM31),"")</f>
        <v>4</v>
      </c>
      <c r="AE31" s="5">
        <f>IF(ISNUMBER(Data!AH33),_xlfn.RANK.AVG(Odchylky!AE31,Odchylky!$C31:$AM31),"")</f>
        <v>29</v>
      </c>
      <c r="AF31" s="5">
        <f>IF(ISNUMBER(Data!AI33),_xlfn.RANK.AVG(Odchylky!AF31,Odchylky!$C31:$AM31),"")</f>
        <v>26</v>
      </c>
    </row>
    <row r="32" spans="1:32" x14ac:dyDescent="0.25">
      <c r="A32" s="24" t="s">
        <v>112</v>
      </c>
      <c r="B32" s="42">
        <f>IF(ISNUMBER(Data!E34),_xlfn.RANK.AVG(Odchylky!B32,Odchylky!$B32:$AM32),"")</f>
        <v>21</v>
      </c>
      <c r="C32" s="21" t="str">
        <f>IF(ISNUMBER(Data!F34),_xlfn.RANK.AVG(Odchylky!C32,Odchylky!$C32:$AM32),"")</f>
        <v/>
      </c>
      <c r="D32" s="5">
        <f>IF(ISNUMBER(Data!G34),_xlfn.RANK.AVG(Odchylky!D32,Odchylky!$C32:$AM32),"")</f>
        <v>5</v>
      </c>
      <c r="E32" s="5">
        <f>IF(ISNUMBER(Data!H34),_xlfn.RANK.AVG(Odchylky!E32,Odchylky!$C32:$AM32),"")</f>
        <v>24</v>
      </c>
      <c r="F32" s="5">
        <f>IF(ISNUMBER(Data!I34),_xlfn.RANK.AVG(Odchylky!F32,Odchylky!$C32:$AM32),"")</f>
        <v>27</v>
      </c>
      <c r="G32" s="5">
        <f>IF(ISNUMBER(Data!J34),_xlfn.RANK.AVG(Odchylky!G32,Odchylky!$C32:$AM32),"")</f>
        <v>21</v>
      </c>
      <c r="H32" s="5">
        <f>IF(ISNUMBER(Data!K34),_xlfn.RANK.AVG(Odchylky!H32,Odchylky!$C32:$AM32),"")</f>
        <v>2</v>
      </c>
      <c r="I32" s="5">
        <f>IF(ISNUMBER(Data!L34),_xlfn.RANK.AVG(Odchylky!I32,Odchylky!$C32:$AM32),"")</f>
        <v>12</v>
      </c>
      <c r="J32" s="5">
        <f>IF(ISNUMBER(Data!M34),_xlfn.RANK.AVG(Odchylky!J32,Odchylky!$C32:$AM32),"")</f>
        <v>17</v>
      </c>
      <c r="K32" s="5">
        <f>IF(ISNUMBER(Data!N34),_xlfn.RANK.AVG(Odchylky!K32,Odchylky!$C32:$AM32),"")</f>
        <v>25</v>
      </c>
      <c r="L32" s="5">
        <f>IF(ISNUMBER(Data!O34),_xlfn.RANK.AVG(Odchylky!L32,Odchylky!$C32:$AM32),"")</f>
        <v>1</v>
      </c>
      <c r="M32" s="5">
        <f>IF(ISNUMBER(Data!P34),_xlfn.RANK.AVG(Odchylky!M32,Odchylky!$C32:$AM32),"")</f>
        <v>29</v>
      </c>
      <c r="N32" s="5">
        <f>IF(ISNUMBER(Data!Q34),_xlfn.RANK.AVG(Odchylky!N32,Odchylky!$C32:$AM32),"")</f>
        <v>22.5</v>
      </c>
      <c r="O32" s="5">
        <f>IF(ISNUMBER(Data!R34),_xlfn.RANK.AVG(Odchylky!O32,Odchylky!$C32:$AM32),"")</f>
        <v>9</v>
      </c>
      <c r="P32" s="5">
        <f>IF(ISNUMBER(Data!S34),_xlfn.RANK.AVG(Odchylky!P32,Odchylky!$C32:$AM32),"")</f>
        <v>4</v>
      </c>
      <c r="Q32" s="5">
        <f>IF(ISNUMBER(Data!T34),_xlfn.RANK.AVG(Odchylky!Q32,Odchylky!$C32:$AM32),"")</f>
        <v>6</v>
      </c>
      <c r="R32" s="5">
        <f>IF(ISNUMBER(Data!U34),_xlfn.RANK.AVG(Odchylky!R32,Odchylky!$C32:$AM32),"")</f>
        <v>14</v>
      </c>
      <c r="S32" s="5">
        <f>IF(ISNUMBER(Data!V34),_xlfn.RANK.AVG(Odchylky!S32,Odchylky!$C32:$AM32),"")</f>
        <v>18</v>
      </c>
      <c r="T32" s="5">
        <f>IF(ISNUMBER(Data!W34),_xlfn.RANK.AVG(Odchylky!T32,Odchylky!$C32:$AM32),"")</f>
        <v>10</v>
      </c>
      <c r="U32" s="5">
        <f>IF(ISNUMBER(Data!X34),_xlfn.RANK.AVG(Odchylky!U32,Odchylky!$C32:$AM32),"")</f>
        <v>3</v>
      </c>
      <c r="V32" s="5">
        <f>IF(ISNUMBER(Data!Y34),_xlfn.RANK.AVG(Odchylky!V32,Odchylky!$C32:$AM32),"")</f>
        <v>7</v>
      </c>
      <c r="W32" s="5">
        <f>IF(ISNUMBER(Data!Z34),_xlfn.RANK.AVG(Odchylky!W32,Odchylky!$C32:$AM32),"")</f>
        <v>15</v>
      </c>
      <c r="X32" s="5">
        <f>IF(ISNUMBER(Data!AA34),_xlfn.RANK.AVG(Odchylky!X32,Odchylky!$C32:$AM32),"")</f>
        <v>20</v>
      </c>
      <c r="Y32" s="5">
        <f>IF(ISNUMBER(Data!AB34),_xlfn.RANK.AVG(Odchylky!Y32,Odchylky!$C32:$AM32),"")</f>
        <v>27</v>
      </c>
      <c r="Z32" s="5">
        <f>IF(ISNUMBER(Data!AC34),_xlfn.RANK.AVG(Odchylky!Z32,Odchylky!$C32:$AM32),"")</f>
        <v>8</v>
      </c>
      <c r="AA32" s="5">
        <f>IF(ISNUMBER(Data!AD34),_xlfn.RANK.AVG(Odchylky!AA32,Odchylky!$C32:$AM32),"")</f>
        <v>22.5</v>
      </c>
      <c r="AB32" s="5">
        <f>IF(ISNUMBER(Data!AE34),_xlfn.RANK.AVG(Odchylky!AB32,Odchylky!$C32:$AM32),"")</f>
        <v>13</v>
      </c>
      <c r="AC32" s="5">
        <f>IF(ISNUMBER(Data!AF34),_xlfn.RANK.AVG(Odchylky!AC32,Odchylky!$C32:$AM32),"")</f>
        <v>11</v>
      </c>
      <c r="AD32" s="5">
        <f>IF(ISNUMBER(Data!AG34),_xlfn.RANK.AVG(Odchylky!AD32,Odchylky!$C32:$AM32),"")</f>
        <v>27</v>
      </c>
      <c r="AE32" s="5">
        <f>IF(ISNUMBER(Data!AH34),_xlfn.RANK.AVG(Odchylky!AE32,Odchylky!$C32:$AM32),"")</f>
        <v>16</v>
      </c>
      <c r="AF32" s="5">
        <f>IF(ISNUMBER(Data!AI34),_xlfn.RANK.AVG(Odchylky!AF32,Odchylky!$C32:$AM32),"")</f>
        <v>19</v>
      </c>
    </row>
    <row r="33" spans="1:32" x14ac:dyDescent="0.25">
      <c r="A33" s="24" t="s">
        <v>113</v>
      </c>
      <c r="B33" s="42">
        <f>IF(ISNUMBER(Data!E35),_xlfn.RANK.AVG(Odchylky!B33,Odchylky!$B33:$AM33),"")</f>
        <v>1</v>
      </c>
      <c r="C33" s="21">
        <f>IF(ISNUMBER(Data!F35),_xlfn.RANK.AVG(Odchylky!C33,Odchylky!$C33:$AM33),"")</f>
        <v>12</v>
      </c>
      <c r="D33" s="5">
        <f>IF(ISNUMBER(Data!G35),_xlfn.RANK.AVG(Odchylky!D33,Odchylky!$C33:$AM33),"")</f>
        <v>27</v>
      </c>
      <c r="E33" s="5">
        <f>IF(ISNUMBER(Data!H35),_xlfn.RANK.AVG(Odchylky!E33,Odchylky!$C33:$AM33),"")</f>
        <v>4.5</v>
      </c>
      <c r="F33" s="5">
        <f>IF(ISNUMBER(Data!I35),_xlfn.RANK.AVG(Odchylky!F33,Odchylky!$C33:$AM33),"")</f>
        <v>17</v>
      </c>
      <c r="G33" s="5">
        <f>IF(ISNUMBER(Data!J35),_xlfn.RANK.AVG(Odchylky!G33,Odchylky!$C33:$AM33),"")</f>
        <v>18</v>
      </c>
      <c r="H33" s="5">
        <f>IF(ISNUMBER(Data!K35),_xlfn.RANK.AVG(Odchylky!H33,Odchylky!$C33:$AM33),"")</f>
        <v>12</v>
      </c>
      <c r="I33" s="5">
        <f>IF(ISNUMBER(Data!L35),_xlfn.RANK.AVG(Odchylky!I33,Odchylky!$C33:$AM33),"")</f>
        <v>12</v>
      </c>
      <c r="J33" s="5">
        <f>IF(ISNUMBER(Data!M35),_xlfn.RANK.AVG(Odchylky!J33,Odchylky!$C33:$AM33),"")</f>
        <v>27</v>
      </c>
      <c r="K33" s="5">
        <f>IF(ISNUMBER(Data!N35),_xlfn.RANK.AVG(Odchylky!K33,Odchylky!$C33:$AM33),"")</f>
        <v>4.5</v>
      </c>
      <c r="L33" s="5">
        <f>IF(ISNUMBER(Data!O35),_xlfn.RANK.AVG(Odchylky!L33,Odchylky!$C33:$AM33),"")</f>
        <v>29</v>
      </c>
      <c r="M33" s="5">
        <f>IF(ISNUMBER(Data!P35),_xlfn.RANK.AVG(Odchylky!M33,Odchylky!$C33:$AM33),"")</f>
        <v>23</v>
      </c>
      <c r="N33" s="5">
        <f>IF(ISNUMBER(Data!Q35),_xlfn.RANK.AVG(Odchylky!N33,Odchylky!$C33:$AM33),"")</f>
        <v>1</v>
      </c>
      <c r="O33" s="5">
        <f>IF(ISNUMBER(Data!R35),_xlfn.RANK.AVG(Odchylky!O33,Odchylky!$C33:$AM33),"")</f>
        <v>12</v>
      </c>
      <c r="P33" s="5">
        <f>IF(ISNUMBER(Data!S35),_xlfn.RANK.AVG(Odchylky!P33,Odchylky!$C33:$AM33),"")</f>
        <v>3</v>
      </c>
      <c r="Q33" s="5">
        <f>IF(ISNUMBER(Data!T35),_xlfn.RANK.AVG(Odchylky!Q33,Odchylky!$C33:$AM33),"")</f>
        <v>6</v>
      </c>
      <c r="R33" s="5">
        <f>IF(ISNUMBER(Data!U35),_xlfn.RANK.AVG(Odchylky!R33,Odchylky!$C33:$AM33),"")</f>
        <v>2</v>
      </c>
      <c r="S33" s="5">
        <f>IF(ISNUMBER(Data!V35),_xlfn.RANK.AVG(Odchylky!S33,Odchylky!$C33:$AM33),"")</f>
        <v>12</v>
      </c>
      <c r="T33" s="5">
        <f>IF(ISNUMBER(Data!W35),_xlfn.RANK.AVG(Odchylky!T33,Odchylky!$C33:$AM33),"")</f>
        <v>20</v>
      </c>
      <c r="U33" s="5">
        <f>IF(ISNUMBER(Data!X35),_xlfn.RANK.AVG(Odchylky!U33,Odchylky!$C33:$AM33),"")</f>
        <v>12</v>
      </c>
      <c r="V33" s="5">
        <f>IF(ISNUMBER(Data!Y35),_xlfn.RANK.AVG(Odchylky!V33,Odchylky!$C33:$AM33),"")</f>
        <v>12</v>
      </c>
      <c r="W33" s="5">
        <f>IF(ISNUMBER(Data!Z35),_xlfn.RANK.AVG(Odchylky!W33,Odchylky!$C33:$AM33),"")</f>
        <v>19</v>
      </c>
      <c r="X33" s="5">
        <f>IF(ISNUMBER(Data!AA35),_xlfn.RANK.AVG(Odchylky!X33,Odchylky!$C33:$AM33),"")</f>
        <v>22</v>
      </c>
      <c r="Y33" s="5">
        <f>IF(ISNUMBER(Data!AB35),_xlfn.RANK.AVG(Odchylky!Y33,Odchylky!$C33:$AM33),"")</f>
        <v>25</v>
      </c>
      <c r="Z33" s="5">
        <f>IF(ISNUMBER(Data!AC35),_xlfn.RANK.AVG(Odchylky!Z33,Odchylky!$C33:$AM33),"")</f>
        <v>30</v>
      </c>
      <c r="AA33" s="5">
        <f>IF(ISNUMBER(Data!AD35),_xlfn.RANK.AVG(Odchylky!AA33,Odchylky!$C33:$AM33),"")</f>
        <v>24</v>
      </c>
      <c r="AB33" s="5">
        <f>IF(ISNUMBER(Data!AE35),_xlfn.RANK.AVG(Odchylky!AB33,Odchylky!$C33:$AM33),"")</f>
        <v>12</v>
      </c>
      <c r="AC33" s="5">
        <f>IF(ISNUMBER(Data!AF35),_xlfn.RANK.AVG(Odchylky!AC33,Odchylky!$C33:$AM33),"")</f>
        <v>27</v>
      </c>
      <c r="AD33" s="5">
        <f>IF(ISNUMBER(Data!AG35),_xlfn.RANK.AVG(Odchylky!AD33,Odchylky!$C33:$AM33),"")</f>
        <v>21</v>
      </c>
      <c r="AE33" s="5">
        <f>IF(ISNUMBER(Data!AH35),_xlfn.RANK.AVG(Odchylky!AE33,Odchylky!$C33:$AM33),"")</f>
        <v>7</v>
      </c>
      <c r="AF33" s="5">
        <f>IF(ISNUMBER(Data!AI35),_xlfn.RANK.AVG(Odchylky!AF33,Odchylky!$C33:$AM33),"")</f>
        <v>12</v>
      </c>
    </row>
    <row r="34" spans="1:32" ht="15.75" thickBot="1" x14ac:dyDescent="0.3">
      <c r="A34" s="25" t="s">
        <v>114</v>
      </c>
      <c r="B34" s="43">
        <f>IF(ISNUMBER(Data!E36),_xlfn.RANK.AVG(Odchylky!B34,Odchylky!$B34:$AM34),"")</f>
        <v>12.5</v>
      </c>
      <c r="C34" s="22">
        <f>IF(ISNUMBER(Data!F36),_xlfn.RANK.AVG(Odchylky!C34,Odchylky!$C34:$AM34),"")</f>
        <v>7</v>
      </c>
      <c r="D34" s="3">
        <f>IF(ISNUMBER(Data!G36),_xlfn.RANK.AVG(Odchylky!D34,Odchylky!$C34:$AM34),"")</f>
        <v>16.5</v>
      </c>
      <c r="E34" s="3">
        <f>IF(ISNUMBER(Data!H36),_xlfn.RANK.AVG(Odchylky!E34,Odchylky!$C34:$AM34),"")</f>
        <v>10.5</v>
      </c>
      <c r="F34" s="3">
        <f>IF(ISNUMBER(Data!I36),_xlfn.RANK.AVG(Odchylky!F34,Odchylky!$C34:$AM34),"")</f>
        <v>16.5</v>
      </c>
      <c r="G34" s="3">
        <f>IF(ISNUMBER(Data!J36),_xlfn.RANK.AVG(Odchylky!G34,Odchylky!$C34:$AM34),"")</f>
        <v>7</v>
      </c>
      <c r="H34" s="3">
        <f>IF(ISNUMBER(Data!K36),_xlfn.RANK.AVG(Odchylky!H34,Odchylky!$C34:$AM34),"")</f>
        <v>27</v>
      </c>
      <c r="I34" s="3">
        <f>IF(ISNUMBER(Data!L36),_xlfn.RANK.AVG(Odchylky!I34,Odchylky!$C34:$AM34),"")</f>
        <v>22</v>
      </c>
      <c r="J34" s="3">
        <f>IF(ISNUMBER(Data!M36),_xlfn.RANK.AVG(Odchylky!J34,Odchylky!$C34:$AM34),"")</f>
        <v>16.5</v>
      </c>
      <c r="K34" s="3">
        <f>IF(ISNUMBER(Data!N36),_xlfn.RANK.AVG(Odchylky!K34,Odchylky!$C34:$AM34),"")</f>
        <v>12</v>
      </c>
      <c r="L34" s="3">
        <f>IF(ISNUMBER(Data!O36),_xlfn.RANK.AVG(Odchylky!L34,Odchylky!$C34:$AM34),"")</f>
        <v>1</v>
      </c>
      <c r="M34" s="3">
        <f>IF(ISNUMBER(Data!P36),_xlfn.RANK.AVG(Odchylky!M34,Odchylky!$C34:$AM34),"")</f>
        <v>22</v>
      </c>
      <c r="N34" s="3">
        <f>IF(ISNUMBER(Data!Q36),_xlfn.RANK.AVG(Odchylky!N34,Odchylky!$C34:$AM34),"")</f>
        <v>5</v>
      </c>
      <c r="O34" s="3">
        <f>IF(ISNUMBER(Data!R36),_xlfn.RANK.AVG(Odchylky!O34,Odchylky!$C34:$AM34),"")</f>
        <v>27</v>
      </c>
      <c r="P34" s="3">
        <f>IF(ISNUMBER(Data!S36),_xlfn.RANK.AVG(Odchylky!P34,Odchylky!$C34:$AM34),"")</f>
        <v>9</v>
      </c>
      <c r="Q34" s="3">
        <f>IF(ISNUMBER(Data!T36),_xlfn.RANK.AVG(Odchylky!Q34,Odchylky!$C34:$AM34),"")</f>
        <v>16.5</v>
      </c>
      <c r="R34" s="3">
        <f>IF(ISNUMBER(Data!U36),_xlfn.RANK.AVG(Odchylky!R34,Odchylky!$C34:$AM34),"")</f>
        <v>16.5</v>
      </c>
      <c r="S34" s="3">
        <f>IF(ISNUMBER(Data!V36),_xlfn.RANK.AVG(Odchylky!S34,Odchylky!$C34:$AM34),"")</f>
        <v>16.5</v>
      </c>
      <c r="T34" s="3">
        <f>IF(ISNUMBER(Data!W36),_xlfn.RANK.AVG(Odchylky!T34,Odchylky!$C34:$AM34),"")</f>
        <v>27</v>
      </c>
      <c r="U34" s="3">
        <f>IF(ISNUMBER(Data!X36),_xlfn.RANK.AVG(Odchylky!U34,Odchylky!$C34:$AM34),"")</f>
        <v>27</v>
      </c>
      <c r="V34" s="3">
        <f>IF(ISNUMBER(Data!Y36),_xlfn.RANK.AVG(Odchylky!V34,Odchylky!$C34:$AM34),"")</f>
        <v>16.5</v>
      </c>
      <c r="W34" s="3">
        <f>IF(ISNUMBER(Data!Z36),_xlfn.RANK.AVG(Odchylky!W34,Odchylky!$C34:$AM34),"")</f>
        <v>2.5</v>
      </c>
      <c r="X34" s="3">
        <f>IF(ISNUMBER(Data!AA36),_xlfn.RANK.AVG(Odchylky!X34,Odchylky!$C34:$AM34),"")</f>
        <v>10.5</v>
      </c>
      <c r="Y34" s="3">
        <f>IF(ISNUMBER(Data!AB36),_xlfn.RANK.AVG(Odchylky!Y34,Odchylky!$C34:$AM34),"")</f>
        <v>16.5</v>
      </c>
      <c r="Z34" s="3">
        <f>IF(ISNUMBER(Data!AC36),_xlfn.RANK.AVG(Odchylky!Z34,Odchylky!$C34:$AM34),"")</f>
        <v>22</v>
      </c>
      <c r="AA34" s="3">
        <f>IF(ISNUMBER(Data!AD36),_xlfn.RANK.AVG(Odchylky!AA34,Odchylky!$C34:$AM34),"")</f>
        <v>2.5</v>
      </c>
      <c r="AB34" s="3">
        <f>IF(ISNUMBER(Data!AE36),_xlfn.RANK.AVG(Odchylky!AB34,Odchylky!$C34:$AM34),"")</f>
        <v>7</v>
      </c>
      <c r="AC34" s="3">
        <f>IF(ISNUMBER(Data!AF36),_xlfn.RANK.AVG(Odchylky!AC34,Odchylky!$C34:$AM34),"")</f>
        <v>27</v>
      </c>
      <c r="AD34" s="3">
        <f>IF(ISNUMBER(Data!AG36),_xlfn.RANK.AVG(Odchylky!AD34,Odchylky!$C34:$AM34),"")</f>
        <v>27</v>
      </c>
      <c r="AE34" s="3">
        <f>IF(ISNUMBER(Data!AH36),_xlfn.RANK.AVG(Odchylky!AE34,Odchylky!$C34:$AM34),"")</f>
        <v>27</v>
      </c>
      <c r="AF34" s="3">
        <f>IF(ISNUMBER(Data!AI36),_xlfn.RANK.AVG(Odchylky!AF34,Odchylky!$C34:$AM34),"")</f>
        <v>4</v>
      </c>
    </row>
    <row r="35" spans="1:32" x14ac:dyDescent="0.25">
      <c r="A35" s="27" t="s">
        <v>63</v>
      </c>
      <c r="B35" s="94">
        <f>SUM(B5:B34)</f>
        <v>502</v>
      </c>
      <c r="C35" s="26">
        <f t="shared" ref="C35:AF35" si="0">SUM(C5:C34)</f>
        <v>311</v>
      </c>
      <c r="D35" s="14">
        <f t="shared" si="0"/>
        <v>439.5</v>
      </c>
      <c r="E35" s="14">
        <f t="shared" si="0"/>
        <v>427</v>
      </c>
      <c r="F35" s="14">
        <f t="shared" si="0"/>
        <v>487.5</v>
      </c>
      <c r="G35" s="14">
        <f t="shared" si="0"/>
        <v>398.5</v>
      </c>
      <c r="H35" s="14">
        <f t="shared" si="0"/>
        <v>372</v>
      </c>
      <c r="I35" s="14">
        <f t="shared" si="0"/>
        <v>555</v>
      </c>
      <c r="J35" s="14">
        <f t="shared" si="0"/>
        <v>494.5</v>
      </c>
      <c r="K35" s="14">
        <f t="shared" si="0"/>
        <v>503</v>
      </c>
      <c r="L35" s="14">
        <f t="shared" si="0"/>
        <v>409.5</v>
      </c>
      <c r="M35" s="14">
        <f t="shared" si="0"/>
        <v>570</v>
      </c>
      <c r="N35" s="14">
        <f t="shared" si="0"/>
        <v>432</v>
      </c>
      <c r="O35" s="14">
        <f t="shared" si="0"/>
        <v>432.5</v>
      </c>
      <c r="P35" s="14">
        <f t="shared" si="0"/>
        <v>461.5</v>
      </c>
      <c r="Q35" s="14">
        <f t="shared" si="0"/>
        <v>509</v>
      </c>
      <c r="R35" s="14">
        <f t="shared" si="0"/>
        <v>544.5</v>
      </c>
      <c r="S35" s="14">
        <f t="shared" si="0"/>
        <v>445</v>
      </c>
      <c r="T35" s="14">
        <f t="shared" si="0"/>
        <v>503.5</v>
      </c>
      <c r="U35" s="14">
        <f t="shared" si="0"/>
        <v>412</v>
      </c>
      <c r="V35" s="14">
        <f t="shared" si="0"/>
        <v>337.5</v>
      </c>
      <c r="W35" s="14">
        <f t="shared" si="0"/>
        <v>524</v>
      </c>
      <c r="X35" s="14">
        <f t="shared" si="0"/>
        <v>497.5</v>
      </c>
      <c r="Y35" s="14">
        <f t="shared" si="0"/>
        <v>540</v>
      </c>
      <c r="Z35" s="14">
        <f t="shared" si="0"/>
        <v>472</v>
      </c>
      <c r="AA35" s="14">
        <f t="shared" si="0"/>
        <v>463</v>
      </c>
      <c r="AB35" s="14">
        <f t="shared" si="0"/>
        <v>328.5</v>
      </c>
      <c r="AC35" s="14">
        <f t="shared" si="0"/>
        <v>454.5</v>
      </c>
      <c r="AD35" s="14">
        <f t="shared" si="0"/>
        <v>536</v>
      </c>
      <c r="AE35" s="14">
        <f t="shared" si="0"/>
        <v>461</v>
      </c>
      <c r="AF35" s="14">
        <f t="shared" si="0"/>
        <v>454.5</v>
      </c>
    </row>
    <row r="36" spans="1:32" ht="15.75" thickBot="1" x14ac:dyDescent="0.3">
      <c r="A36" s="56" t="s">
        <v>73</v>
      </c>
      <c r="B36" s="43">
        <f>_xlfn.RANK.AVG(B35,$B$35:$AF$35)</f>
        <v>10</v>
      </c>
      <c r="C36" s="30">
        <f t="shared" ref="C36:AF36" si="1">_xlfn.RANK.AVG(C35,$C$35:$AF$35)</f>
        <v>30</v>
      </c>
      <c r="D36" s="30">
        <f t="shared" si="1"/>
        <v>20</v>
      </c>
      <c r="E36" s="30">
        <f t="shared" si="1"/>
        <v>23</v>
      </c>
      <c r="F36" s="30">
        <f t="shared" si="1"/>
        <v>12</v>
      </c>
      <c r="G36" s="30">
        <f t="shared" si="1"/>
        <v>26</v>
      </c>
      <c r="H36" s="30">
        <f t="shared" si="1"/>
        <v>27</v>
      </c>
      <c r="I36" s="30">
        <f t="shared" si="1"/>
        <v>2</v>
      </c>
      <c r="J36" s="30">
        <f t="shared" si="1"/>
        <v>11</v>
      </c>
      <c r="K36" s="30">
        <f t="shared" si="1"/>
        <v>9</v>
      </c>
      <c r="L36" s="30">
        <f t="shared" si="1"/>
        <v>25</v>
      </c>
      <c r="M36" s="30">
        <f t="shared" si="1"/>
        <v>1</v>
      </c>
      <c r="N36" s="30">
        <f t="shared" si="1"/>
        <v>22</v>
      </c>
      <c r="O36" s="30">
        <f t="shared" si="1"/>
        <v>21</v>
      </c>
      <c r="P36" s="30">
        <f t="shared" si="1"/>
        <v>15</v>
      </c>
      <c r="Q36" s="30">
        <f t="shared" si="1"/>
        <v>7</v>
      </c>
      <c r="R36" s="30">
        <f t="shared" si="1"/>
        <v>3</v>
      </c>
      <c r="S36" s="30">
        <f t="shared" si="1"/>
        <v>19</v>
      </c>
      <c r="T36" s="30">
        <f t="shared" si="1"/>
        <v>8</v>
      </c>
      <c r="U36" s="30">
        <f t="shared" si="1"/>
        <v>24</v>
      </c>
      <c r="V36" s="30">
        <f t="shared" si="1"/>
        <v>28</v>
      </c>
      <c r="W36" s="30">
        <f t="shared" si="1"/>
        <v>6</v>
      </c>
      <c r="X36" s="30">
        <f t="shared" si="1"/>
        <v>10</v>
      </c>
      <c r="Y36" s="30">
        <f t="shared" si="1"/>
        <v>4</v>
      </c>
      <c r="Z36" s="30">
        <f t="shared" si="1"/>
        <v>13</v>
      </c>
      <c r="AA36" s="30">
        <f t="shared" si="1"/>
        <v>14</v>
      </c>
      <c r="AB36" s="30">
        <f t="shared" si="1"/>
        <v>29</v>
      </c>
      <c r="AC36" s="30">
        <f t="shared" si="1"/>
        <v>17.5</v>
      </c>
      <c r="AD36" s="30">
        <f t="shared" si="1"/>
        <v>5</v>
      </c>
      <c r="AE36" s="30">
        <f t="shared" si="1"/>
        <v>16</v>
      </c>
      <c r="AF36" s="30">
        <f t="shared" si="1"/>
        <v>17.5</v>
      </c>
    </row>
    <row r="37" spans="1:32" x14ac:dyDescent="0.25">
      <c r="A37" s="27" t="s">
        <v>115</v>
      </c>
      <c r="B37" s="95"/>
      <c r="C37" s="14">
        <f ca="1">MAX(C46:C48)-MIN(C46:C48)</f>
        <v>16.5</v>
      </c>
      <c r="D37" s="14">
        <f t="shared" ref="D37:AF37" ca="1" si="2">MAX(D46:D48)-MIN(D46:D48)</f>
        <v>18</v>
      </c>
      <c r="E37" s="14">
        <f t="shared" ca="1" si="2"/>
        <v>23</v>
      </c>
      <c r="F37" s="14">
        <f t="shared" ca="1" si="2"/>
        <v>5</v>
      </c>
      <c r="G37" s="14">
        <f t="shared" ca="1" si="2"/>
        <v>9.5</v>
      </c>
      <c r="H37" s="14">
        <f t="shared" ca="1" si="2"/>
        <v>20</v>
      </c>
      <c r="I37" s="14">
        <f t="shared" ca="1" si="2"/>
        <v>10.5</v>
      </c>
      <c r="J37" s="14">
        <f t="shared" ca="1" si="2"/>
        <v>9</v>
      </c>
      <c r="K37" s="14">
        <f t="shared" ca="1" si="2"/>
        <v>16</v>
      </c>
      <c r="L37" s="14">
        <f t="shared" ca="1" si="2"/>
        <v>20</v>
      </c>
      <c r="M37" s="14">
        <f t="shared" ca="1" si="2"/>
        <v>2</v>
      </c>
      <c r="N37" s="14">
        <f t="shared" ca="1" si="2"/>
        <v>17</v>
      </c>
      <c r="O37" s="14">
        <f t="shared" ca="1" si="2"/>
        <v>22</v>
      </c>
      <c r="P37" s="14">
        <f t="shared" ca="1" si="2"/>
        <v>18</v>
      </c>
      <c r="Q37" s="14">
        <f t="shared" ca="1" si="2"/>
        <v>11</v>
      </c>
      <c r="R37" s="14">
        <f t="shared" ca="1" si="2"/>
        <v>11</v>
      </c>
      <c r="S37" s="14">
        <f t="shared" ca="1" si="2"/>
        <v>25</v>
      </c>
      <c r="T37" s="14">
        <f t="shared" ca="1" si="2"/>
        <v>7</v>
      </c>
      <c r="U37" s="14">
        <f t="shared" ca="1" si="2"/>
        <v>8</v>
      </c>
      <c r="V37" s="14">
        <f t="shared" ca="1" si="2"/>
        <v>17</v>
      </c>
      <c r="W37" s="14">
        <f t="shared" ca="1" si="2"/>
        <v>17</v>
      </c>
      <c r="X37" s="14">
        <f t="shared" ca="1" si="2"/>
        <v>9</v>
      </c>
      <c r="Y37" s="14">
        <f t="shared" ca="1" si="2"/>
        <v>23</v>
      </c>
      <c r="Z37" s="14">
        <f t="shared" ca="1" si="2"/>
        <v>20</v>
      </c>
      <c r="AA37" s="14">
        <f t="shared" ca="1" si="2"/>
        <v>20</v>
      </c>
      <c r="AB37" s="14">
        <f t="shared" ca="1" si="2"/>
        <v>25</v>
      </c>
      <c r="AC37" s="14">
        <f t="shared" ca="1" si="2"/>
        <v>16</v>
      </c>
      <c r="AD37" s="14">
        <f t="shared" ca="1" si="2"/>
        <v>4</v>
      </c>
      <c r="AE37" s="14">
        <f t="shared" ca="1" si="2"/>
        <v>19</v>
      </c>
      <c r="AF37" s="14">
        <f t="shared" ca="1" si="2"/>
        <v>25</v>
      </c>
    </row>
    <row r="38" spans="1:32" x14ac:dyDescent="0.25">
      <c r="A38" s="24" t="s">
        <v>196</v>
      </c>
      <c r="B38" s="96"/>
      <c r="C38" s="5">
        <f ca="1">C37*7+C35</f>
        <v>426.5</v>
      </c>
      <c r="D38" s="5">
        <f t="shared" ref="D38:AF38" ca="1" si="3">D37*7+D35</f>
        <v>565.5</v>
      </c>
      <c r="E38" s="5">
        <f t="shared" ca="1" si="3"/>
        <v>588</v>
      </c>
      <c r="F38" s="5">
        <f t="shared" ca="1" si="3"/>
        <v>522.5</v>
      </c>
      <c r="G38" s="5">
        <f t="shared" ca="1" si="3"/>
        <v>465</v>
      </c>
      <c r="H38" s="5">
        <f t="shared" ca="1" si="3"/>
        <v>512</v>
      </c>
      <c r="I38" s="5">
        <f t="shared" ca="1" si="3"/>
        <v>628.5</v>
      </c>
      <c r="J38" s="5">
        <f t="shared" ca="1" si="3"/>
        <v>557.5</v>
      </c>
      <c r="K38" s="5">
        <f t="shared" ca="1" si="3"/>
        <v>615</v>
      </c>
      <c r="L38" s="5">
        <f t="shared" ca="1" si="3"/>
        <v>549.5</v>
      </c>
      <c r="M38" s="5">
        <f t="shared" ca="1" si="3"/>
        <v>584</v>
      </c>
      <c r="N38" s="5">
        <f t="shared" ca="1" si="3"/>
        <v>551</v>
      </c>
      <c r="O38" s="5">
        <f t="shared" ca="1" si="3"/>
        <v>586.5</v>
      </c>
      <c r="P38" s="5">
        <f t="shared" ca="1" si="3"/>
        <v>587.5</v>
      </c>
      <c r="Q38" s="5">
        <f t="shared" ca="1" si="3"/>
        <v>586</v>
      </c>
      <c r="R38" s="5">
        <f t="shared" ca="1" si="3"/>
        <v>621.5</v>
      </c>
      <c r="S38" s="5">
        <f t="shared" ca="1" si="3"/>
        <v>620</v>
      </c>
      <c r="T38" s="5">
        <f t="shared" ca="1" si="3"/>
        <v>552.5</v>
      </c>
      <c r="U38" s="5">
        <f t="shared" ca="1" si="3"/>
        <v>468</v>
      </c>
      <c r="V38" s="5">
        <f t="shared" ca="1" si="3"/>
        <v>456.5</v>
      </c>
      <c r="W38" s="5">
        <f t="shared" ca="1" si="3"/>
        <v>643</v>
      </c>
      <c r="X38" s="5">
        <f t="shared" ca="1" si="3"/>
        <v>560.5</v>
      </c>
      <c r="Y38" s="5">
        <f t="shared" ca="1" si="3"/>
        <v>701</v>
      </c>
      <c r="Z38" s="5">
        <f t="shared" ca="1" si="3"/>
        <v>612</v>
      </c>
      <c r="AA38" s="5">
        <f t="shared" ca="1" si="3"/>
        <v>603</v>
      </c>
      <c r="AB38" s="5">
        <f t="shared" ca="1" si="3"/>
        <v>503.5</v>
      </c>
      <c r="AC38" s="5">
        <f t="shared" ca="1" si="3"/>
        <v>566.5</v>
      </c>
      <c r="AD38" s="5">
        <f t="shared" ca="1" si="3"/>
        <v>564</v>
      </c>
      <c r="AE38" s="5">
        <f t="shared" ca="1" si="3"/>
        <v>594</v>
      </c>
      <c r="AF38" s="5">
        <f t="shared" ca="1" si="3"/>
        <v>629.5</v>
      </c>
    </row>
    <row r="39" spans="1:32" s="164" customFormat="1" ht="15.75" thickBot="1" x14ac:dyDescent="0.3">
      <c r="A39" s="161" t="s">
        <v>195</v>
      </c>
      <c r="B39" s="162"/>
      <c r="C39" s="163">
        <f t="shared" ref="C39:AF39" ca="1" si="4">_xlfn.RANK.AVG(C38,$C$38:$AF$38)</f>
        <v>30</v>
      </c>
      <c r="D39" s="163">
        <f t="shared" ca="1" si="4"/>
        <v>17</v>
      </c>
      <c r="E39" s="163">
        <f t="shared" ca="1" si="4"/>
        <v>11</v>
      </c>
      <c r="F39" s="163">
        <f t="shared" ca="1" si="4"/>
        <v>24</v>
      </c>
      <c r="G39" s="163">
        <f t="shared" ca="1" si="4"/>
        <v>28</v>
      </c>
      <c r="H39" s="163">
        <f t="shared" ca="1" si="4"/>
        <v>25</v>
      </c>
      <c r="I39" s="163">
        <f t="shared" ca="1" si="4"/>
        <v>4</v>
      </c>
      <c r="J39" s="163">
        <f t="shared" ca="1" si="4"/>
        <v>20</v>
      </c>
      <c r="K39" s="163">
        <f t="shared" ca="1" si="4"/>
        <v>7</v>
      </c>
      <c r="L39" s="163">
        <f t="shared" ca="1" si="4"/>
        <v>23</v>
      </c>
      <c r="M39" s="163">
        <f t="shared" ca="1" si="4"/>
        <v>15</v>
      </c>
      <c r="N39" s="163">
        <f t="shared" ca="1" si="4"/>
        <v>22</v>
      </c>
      <c r="O39" s="163">
        <f t="shared" ca="1" si="4"/>
        <v>13</v>
      </c>
      <c r="P39" s="163">
        <f t="shared" ca="1" si="4"/>
        <v>12</v>
      </c>
      <c r="Q39" s="163">
        <f t="shared" ca="1" si="4"/>
        <v>14</v>
      </c>
      <c r="R39" s="163">
        <f t="shared" ca="1" si="4"/>
        <v>5</v>
      </c>
      <c r="S39" s="163">
        <f t="shared" ca="1" si="4"/>
        <v>6</v>
      </c>
      <c r="T39" s="163">
        <f t="shared" ca="1" si="4"/>
        <v>21</v>
      </c>
      <c r="U39" s="163">
        <f t="shared" ca="1" si="4"/>
        <v>27</v>
      </c>
      <c r="V39" s="163">
        <f t="shared" ca="1" si="4"/>
        <v>29</v>
      </c>
      <c r="W39" s="163">
        <f t="shared" ca="1" si="4"/>
        <v>2</v>
      </c>
      <c r="X39" s="163">
        <f t="shared" ca="1" si="4"/>
        <v>19</v>
      </c>
      <c r="Y39" s="163">
        <f t="shared" ca="1" si="4"/>
        <v>1</v>
      </c>
      <c r="Z39" s="163">
        <f t="shared" ca="1" si="4"/>
        <v>8</v>
      </c>
      <c r="AA39" s="163">
        <f t="shared" ca="1" si="4"/>
        <v>9</v>
      </c>
      <c r="AB39" s="163">
        <f t="shared" ca="1" si="4"/>
        <v>26</v>
      </c>
      <c r="AC39" s="163">
        <f t="shared" ca="1" si="4"/>
        <v>16</v>
      </c>
      <c r="AD39" s="163">
        <f t="shared" ca="1" si="4"/>
        <v>18</v>
      </c>
      <c r="AE39" s="163">
        <f t="shared" ca="1" si="4"/>
        <v>10</v>
      </c>
      <c r="AF39" s="163">
        <f t="shared" ca="1" si="4"/>
        <v>3</v>
      </c>
    </row>
    <row r="40" spans="1:32" ht="13.5" customHeight="1" x14ac:dyDescent="0.25">
      <c r="A40" s="27" t="s">
        <v>57</v>
      </c>
      <c r="B40" s="98"/>
      <c r="C40" s="1">
        <f>IF(Data!F$6=1,Body!C$38,0)</f>
        <v>0</v>
      </c>
      <c r="D40" s="1">
        <f>IF(Data!G$6=1,Body!D$38,0)</f>
        <v>0</v>
      </c>
      <c r="E40" s="1">
        <f>IF(Data!H$6=1,Body!E$38,0)</f>
        <v>0</v>
      </c>
      <c r="F40" s="1">
        <f>IF(Data!I$6=1,Body!F$38,0)</f>
        <v>0</v>
      </c>
      <c r="G40" s="1">
        <f ca="1">IF(Data!J$6=1,Body!G$38,0)</f>
        <v>465</v>
      </c>
      <c r="H40" s="1">
        <f>IF(Data!K$6=1,Body!H$38,0)</f>
        <v>0</v>
      </c>
      <c r="I40" s="1">
        <f>IF(Data!L$6=1,Body!I$38,0)</f>
        <v>0</v>
      </c>
      <c r="J40" s="1">
        <f>IF(Data!M$6=1,Body!J$38,0)</f>
        <v>0</v>
      </c>
      <c r="K40" s="1">
        <f>IF(Data!N$6=1,Body!K$38,0)</f>
        <v>0</v>
      </c>
      <c r="L40" s="1">
        <f>IF(Data!O$6=1,Body!L$38,0)</f>
        <v>0</v>
      </c>
      <c r="M40" s="1">
        <f ca="1">IF(Data!P$6=1,Body!M$38,0)</f>
        <v>584</v>
      </c>
      <c r="N40" s="1">
        <f>IF(Data!Q$6=1,Body!N$38,0)</f>
        <v>0</v>
      </c>
      <c r="O40" s="1">
        <f>IF(Data!R$6=1,Body!O$38,0)</f>
        <v>0</v>
      </c>
      <c r="P40" s="1">
        <f>IF(Data!S$6=1,Body!P$38,0)</f>
        <v>0</v>
      </c>
      <c r="Q40" s="1">
        <f>IF(Data!T$6=1,Body!Q$38,0)</f>
        <v>0</v>
      </c>
      <c r="R40" s="1">
        <f>IF(Data!U$6=1,Body!R$38,0)</f>
        <v>0</v>
      </c>
      <c r="S40" s="1">
        <f ca="1">IF(Data!V$6=1,Body!S$38,0)</f>
        <v>620</v>
      </c>
      <c r="T40" s="1">
        <f ca="1">IF(Data!W$6=1,Body!T$38,0)</f>
        <v>552.5</v>
      </c>
      <c r="U40" s="1">
        <f>IF(Data!X$6=1,Body!U$38,0)</f>
        <v>0</v>
      </c>
      <c r="V40" s="1">
        <f>IF(Data!Y$6=1,Body!V$38,0)</f>
        <v>0</v>
      </c>
      <c r="W40" s="1">
        <f>IF(Data!Z$6=1,Body!W$38,0)</f>
        <v>0</v>
      </c>
      <c r="X40" s="1">
        <f>IF(Data!AA$6=1,Body!X$38,0)</f>
        <v>0</v>
      </c>
      <c r="Y40" s="1">
        <f ca="1">IF(Data!AB$6=1,Body!Y$38,0)</f>
        <v>701</v>
      </c>
      <c r="Z40" s="1">
        <f>IF(Data!AC$6=1,Body!Z$38,0)</f>
        <v>0</v>
      </c>
      <c r="AA40" s="1">
        <f>IF(Data!AD$6=1,Body!AA$38,0)</f>
        <v>0</v>
      </c>
      <c r="AB40" s="1">
        <f>IF(Data!AE$6=1,Body!AB$38,0)</f>
        <v>0</v>
      </c>
      <c r="AC40" s="1">
        <f>IF(Data!AF$6=1,Body!AC$38,0)</f>
        <v>0</v>
      </c>
      <c r="AD40" s="1">
        <f>IF(Data!AG$6=1,Body!AD$38,0)</f>
        <v>0</v>
      </c>
      <c r="AE40" s="1">
        <f>IF(Data!AH$6=1,Body!AE$38,0)</f>
        <v>0</v>
      </c>
      <c r="AF40" s="1">
        <f>IF(Data!AI$6=1,Body!AF$38,0)</f>
        <v>0</v>
      </c>
    </row>
    <row r="41" spans="1:32" x14ac:dyDescent="0.25">
      <c r="A41" s="24" t="s">
        <v>58</v>
      </c>
      <c r="B41" s="96"/>
      <c r="C41" s="5">
        <f>IF(Data!F$6=2,Body!C$38,0)</f>
        <v>0</v>
      </c>
      <c r="D41" s="5">
        <f>IF(Data!G$6=2,Body!D$38,0)</f>
        <v>0</v>
      </c>
      <c r="E41" s="5">
        <f>IF(Data!H$6=2,Body!E$38,0)</f>
        <v>0</v>
      </c>
      <c r="F41" s="5">
        <f ca="1">IF(Data!I$6=2,Body!F$38,0)</f>
        <v>522.5</v>
      </c>
      <c r="G41" s="5">
        <f>IF(Data!J$6=2,Body!G$38,0)</f>
        <v>0</v>
      </c>
      <c r="H41" s="5">
        <f>IF(Data!K$6=2,Body!H$38,0)</f>
        <v>0</v>
      </c>
      <c r="I41" s="5">
        <f>IF(Data!L$6=2,Body!I$38,0)</f>
        <v>0</v>
      </c>
      <c r="J41" s="5">
        <f>IF(Data!M$6=2,Body!J$38,0)</f>
        <v>0</v>
      </c>
      <c r="K41" s="5">
        <f>IF(Data!N$6=2,Body!K$38,0)</f>
        <v>0</v>
      </c>
      <c r="L41" s="5">
        <f>IF(Data!O$6=2,Body!L$38,0)</f>
        <v>0</v>
      </c>
      <c r="M41" s="5">
        <f>IF(Data!P$6=2,Body!M$38,0)</f>
        <v>0</v>
      </c>
      <c r="N41" s="5">
        <f>IF(Data!Q$6=2,Body!N$38,0)</f>
        <v>0</v>
      </c>
      <c r="O41" s="5">
        <f ca="1">IF(Data!R$6=2,Body!O$38,0)</f>
        <v>586.5</v>
      </c>
      <c r="P41" s="5">
        <f>IF(Data!S$6=2,Body!P$38,0)</f>
        <v>0</v>
      </c>
      <c r="Q41" s="5">
        <f>IF(Data!T$6=2,Body!Q$38,0)</f>
        <v>0</v>
      </c>
      <c r="R41" s="5">
        <f>IF(Data!U$6=2,Body!R$38,0)</f>
        <v>0</v>
      </c>
      <c r="S41" s="5">
        <f>IF(Data!V$6=2,Body!S$38,0)</f>
        <v>0</v>
      </c>
      <c r="T41" s="5">
        <f>IF(Data!W$6=2,Body!T$38,0)</f>
        <v>0</v>
      </c>
      <c r="U41" s="5">
        <f ca="1">IF(Data!X$6=2,Body!U$38,0)</f>
        <v>468</v>
      </c>
      <c r="V41" s="5">
        <f ca="1">IF(Data!Y$6=2,Body!V$38,0)</f>
        <v>456.5</v>
      </c>
      <c r="W41" s="5">
        <f ca="1">IF(Data!Z$6=2,Body!W$38,0)</f>
        <v>643</v>
      </c>
      <c r="X41" s="5">
        <f>IF(Data!AA$6=2,Body!X$38,0)</f>
        <v>0</v>
      </c>
      <c r="Y41" s="5">
        <f>IF(Data!AB$6=2,Body!Y$38,0)</f>
        <v>0</v>
      </c>
      <c r="Z41" s="5">
        <f>IF(Data!AC$6=2,Body!Z$38,0)</f>
        <v>0</v>
      </c>
      <c r="AA41" s="5">
        <f>IF(Data!AD$6=2,Body!AA$38,0)</f>
        <v>0</v>
      </c>
      <c r="AB41" s="5">
        <f>IF(Data!AE$6=2,Body!AB$38,0)</f>
        <v>0</v>
      </c>
      <c r="AC41" s="5">
        <f>IF(Data!AF$6=2,Body!AC$38,0)</f>
        <v>0</v>
      </c>
      <c r="AD41" s="5">
        <f>IF(Data!AG$6=2,Body!AD$38,0)</f>
        <v>0</v>
      </c>
      <c r="AE41" s="5">
        <f>IF(Data!AH$6=2,Body!AE$38,0)</f>
        <v>0</v>
      </c>
      <c r="AF41" s="5">
        <f>IF(Data!AI$6=2,Body!AF$38,0)</f>
        <v>0</v>
      </c>
    </row>
    <row r="42" spans="1:32" x14ac:dyDescent="0.25">
      <c r="A42" s="24" t="s">
        <v>59</v>
      </c>
      <c r="B42" s="96"/>
      <c r="C42" s="5">
        <f ca="1">IF(Data!F$6=3,Body!C$38,0)</f>
        <v>426.5</v>
      </c>
      <c r="D42" s="5">
        <f>IF(Data!G$6=3,Body!D$38,0)</f>
        <v>0</v>
      </c>
      <c r="E42" s="5">
        <f>IF(Data!H$6=3,Body!E$38,0)</f>
        <v>0</v>
      </c>
      <c r="F42" s="5">
        <f>IF(Data!I$6=3,Body!F$38,0)</f>
        <v>0</v>
      </c>
      <c r="G42" s="5">
        <f>IF(Data!J$6=3,Body!G$38,0)</f>
        <v>0</v>
      </c>
      <c r="H42" s="5">
        <f>IF(Data!K$6=3,Body!H$38,0)</f>
        <v>0</v>
      </c>
      <c r="I42" s="5">
        <f>IF(Data!L$6=3,Body!I$38,0)</f>
        <v>0</v>
      </c>
      <c r="J42" s="5">
        <f ca="1">IF(Data!M$6=3,Body!J$38,0)</f>
        <v>557.5</v>
      </c>
      <c r="K42" s="5">
        <f>IF(Data!N$6=3,Body!K$38,0)</f>
        <v>0</v>
      </c>
      <c r="L42" s="5">
        <f ca="1">IF(Data!O$6=3,Body!L$38,0)</f>
        <v>549.5</v>
      </c>
      <c r="M42" s="5">
        <f>IF(Data!P$6=3,Body!M$38,0)</f>
        <v>0</v>
      </c>
      <c r="N42" s="5">
        <f>IF(Data!Q$6=3,Body!N$38,0)</f>
        <v>0</v>
      </c>
      <c r="O42" s="5">
        <f>IF(Data!R$6=3,Body!O$38,0)</f>
        <v>0</v>
      </c>
      <c r="P42" s="5">
        <f>IF(Data!S$6=3,Body!P$38,0)</f>
        <v>0</v>
      </c>
      <c r="Q42" s="5">
        <f>IF(Data!T$6=3,Body!Q$38,0)</f>
        <v>0</v>
      </c>
      <c r="R42" s="5">
        <f>IF(Data!U$6=3,Body!R$38,0)</f>
        <v>0</v>
      </c>
      <c r="S42" s="5">
        <f>IF(Data!V$6=3,Body!S$38,0)</f>
        <v>0</v>
      </c>
      <c r="T42" s="5">
        <f>IF(Data!W$6=3,Body!T$38,0)</f>
        <v>0</v>
      </c>
      <c r="U42" s="5">
        <f>IF(Data!X$6=3,Body!U$38,0)</f>
        <v>0</v>
      </c>
      <c r="V42" s="5">
        <f>IF(Data!Y$6=3,Body!V$38,0)</f>
        <v>0</v>
      </c>
      <c r="W42" s="5">
        <f>IF(Data!Z$6=3,Body!W$38,0)</f>
        <v>0</v>
      </c>
      <c r="X42" s="5">
        <f ca="1">IF(Data!AA$6=3,Body!X$38,0)</f>
        <v>560.5</v>
      </c>
      <c r="Y42" s="5">
        <f>IF(Data!AB$6=3,Body!Y$38,0)</f>
        <v>0</v>
      </c>
      <c r="Z42" s="5">
        <f>IF(Data!AC$6=3,Body!Z$38,0)</f>
        <v>0</v>
      </c>
      <c r="AA42" s="5">
        <f>IF(Data!AD$6=3,Body!AA$38,0)</f>
        <v>0</v>
      </c>
      <c r="AB42" s="5">
        <f>IF(Data!AE$6=3,Body!AB$38,0)</f>
        <v>0</v>
      </c>
      <c r="AC42" s="5">
        <f>IF(Data!AF$6=3,Body!AC$38,0)</f>
        <v>0</v>
      </c>
      <c r="AD42" s="5">
        <f>IF(Data!AG$6=3,Body!AD$38,0)</f>
        <v>0</v>
      </c>
      <c r="AE42" s="5">
        <f ca="1">IF(Data!AH$6=3,Body!AE$38,0)</f>
        <v>594</v>
      </c>
      <c r="AF42" s="5">
        <f>IF(Data!AI$6=3,Body!AF$38,0)</f>
        <v>0</v>
      </c>
    </row>
    <row r="43" spans="1:32" x14ac:dyDescent="0.25">
      <c r="A43" s="24" t="s">
        <v>60</v>
      </c>
      <c r="B43" s="96"/>
      <c r="C43" s="5">
        <f>IF(Data!F$6=4,Body!C$38,0)</f>
        <v>0</v>
      </c>
      <c r="D43" s="5">
        <f>IF(Data!G$6=4,Body!D$38,0)</f>
        <v>0</v>
      </c>
      <c r="E43" s="5">
        <f>IF(Data!H$6=4,Body!E$38,0)</f>
        <v>0</v>
      </c>
      <c r="F43" s="5">
        <f>IF(Data!I$6=4,Body!F$38,0)</f>
        <v>0</v>
      </c>
      <c r="G43" s="5">
        <f>IF(Data!J$6=4,Body!G$38,0)</f>
        <v>0</v>
      </c>
      <c r="H43" s="5">
        <f ca="1">IF(Data!K$6=4,Body!H$38,0)</f>
        <v>512</v>
      </c>
      <c r="I43" s="5">
        <f ca="1">IF(Data!L$6=4,Body!I$38,0)</f>
        <v>628.5</v>
      </c>
      <c r="J43" s="5">
        <f>IF(Data!M$6=4,Body!J$38,0)</f>
        <v>0</v>
      </c>
      <c r="K43" s="5">
        <f>IF(Data!N$6=4,Body!K$38,0)</f>
        <v>0</v>
      </c>
      <c r="L43" s="5">
        <f>IF(Data!O$6=4,Body!L$38,0)</f>
        <v>0</v>
      </c>
      <c r="M43" s="5">
        <f>IF(Data!P$6=4,Body!M$38,0)</f>
        <v>0</v>
      </c>
      <c r="N43" s="5">
        <f ca="1">IF(Data!Q$6=4,Body!N$38,0)</f>
        <v>551</v>
      </c>
      <c r="O43" s="5">
        <f>IF(Data!R$6=4,Body!O$38,0)</f>
        <v>0</v>
      </c>
      <c r="P43" s="5">
        <f>IF(Data!S$6=4,Body!P$38,0)</f>
        <v>0</v>
      </c>
      <c r="Q43" s="5">
        <f>IF(Data!T$6=4,Body!Q$38,0)</f>
        <v>0</v>
      </c>
      <c r="R43" s="5">
        <f>IF(Data!U$6=4,Body!R$38,0)</f>
        <v>0</v>
      </c>
      <c r="S43" s="5">
        <f>IF(Data!V$6=4,Body!S$38,0)</f>
        <v>0</v>
      </c>
      <c r="T43" s="5">
        <f>IF(Data!W$6=4,Body!T$38,0)</f>
        <v>0</v>
      </c>
      <c r="U43" s="5">
        <f>IF(Data!X$6=4,Body!U$38,0)</f>
        <v>0</v>
      </c>
      <c r="V43" s="5">
        <f>IF(Data!Y$6=4,Body!V$38,0)</f>
        <v>0</v>
      </c>
      <c r="W43" s="5">
        <f>IF(Data!Z$6=4,Body!W$38,0)</f>
        <v>0</v>
      </c>
      <c r="X43" s="5">
        <f>IF(Data!AA$6=4,Body!X$38,0)</f>
        <v>0</v>
      </c>
      <c r="Y43" s="5">
        <f>IF(Data!AB$6=4,Body!Y$38,0)</f>
        <v>0</v>
      </c>
      <c r="Z43" s="5">
        <f>IF(Data!AC$6=4,Body!Z$38,0)</f>
        <v>0</v>
      </c>
      <c r="AA43" s="5">
        <f>IF(Data!AD$6=4,Body!AA$38,0)</f>
        <v>0</v>
      </c>
      <c r="AB43" s="5">
        <f>IF(Data!AE$6=4,Body!AB$38,0)</f>
        <v>0</v>
      </c>
      <c r="AC43" s="5">
        <f ca="1">IF(Data!AF$6=4,Body!AC$38,0)</f>
        <v>566.5</v>
      </c>
      <c r="AD43" s="5">
        <f>IF(Data!AG$6=4,Body!AD$38,0)</f>
        <v>0</v>
      </c>
      <c r="AE43" s="5">
        <f>IF(Data!AH$6=4,Body!AE$38,0)</f>
        <v>0</v>
      </c>
      <c r="AF43" s="5">
        <f ca="1">IF(Data!AI$6=4,Body!AF$38,0)</f>
        <v>629.5</v>
      </c>
    </row>
    <row r="44" spans="1:32" x14ac:dyDescent="0.25">
      <c r="A44" s="24" t="s">
        <v>61</v>
      </c>
      <c r="B44" s="96"/>
      <c r="C44" s="5">
        <f>IF(Data!F$6=5,Body!C$38,0)</f>
        <v>0</v>
      </c>
      <c r="D44" s="5">
        <f>IF(Data!G$6=5,Body!D$38,0)</f>
        <v>0</v>
      </c>
      <c r="E44" s="5">
        <f>IF(Data!H$6=5,Body!E$38,0)</f>
        <v>0</v>
      </c>
      <c r="F44" s="5">
        <f>IF(Data!I$6=5,Body!F$38,0)</f>
        <v>0</v>
      </c>
      <c r="G44" s="5">
        <f>IF(Data!J$6=5,Body!G$38,0)</f>
        <v>0</v>
      </c>
      <c r="H44" s="5">
        <f>IF(Data!K$6=5,Body!H$38,0)</f>
        <v>0</v>
      </c>
      <c r="I44" s="5">
        <f>IF(Data!L$6=5,Body!I$38,0)</f>
        <v>0</v>
      </c>
      <c r="J44" s="5">
        <f>IF(Data!M$6=5,Body!J$38,0)</f>
        <v>0</v>
      </c>
      <c r="K44" s="5">
        <f ca="1">IF(Data!N$6=5,Body!K$38,0)</f>
        <v>615</v>
      </c>
      <c r="L44" s="5">
        <f>IF(Data!O$6=5,Body!L$38,0)</f>
        <v>0</v>
      </c>
      <c r="M44" s="5">
        <f>IF(Data!P$6=5,Body!M$38,0)</f>
        <v>0</v>
      </c>
      <c r="N44" s="5">
        <f>IF(Data!Q$6=5,Body!N$38,0)</f>
        <v>0</v>
      </c>
      <c r="O44" s="5">
        <f>IF(Data!R$6=5,Body!O$38,0)</f>
        <v>0</v>
      </c>
      <c r="P44" s="5">
        <f>IF(Data!S$6=5,Body!P$38,0)</f>
        <v>0</v>
      </c>
      <c r="Q44" s="5">
        <f>IF(Data!T$6=5,Body!Q$38,0)</f>
        <v>0</v>
      </c>
      <c r="R44" s="5">
        <f>IF(Data!U$6=5,Body!R$38,0)</f>
        <v>0</v>
      </c>
      <c r="S44" s="5">
        <f>IF(Data!V$6=5,Body!S$38,0)</f>
        <v>0</v>
      </c>
      <c r="T44" s="5">
        <f>IF(Data!W$6=5,Body!T$38,0)</f>
        <v>0</v>
      </c>
      <c r="U44" s="5">
        <f>IF(Data!X$6=5,Body!U$38,0)</f>
        <v>0</v>
      </c>
      <c r="V44" s="5">
        <f>IF(Data!Y$6=5,Body!V$38,0)</f>
        <v>0</v>
      </c>
      <c r="W44" s="5">
        <f>IF(Data!Z$6=5,Body!W$38,0)</f>
        <v>0</v>
      </c>
      <c r="X44" s="5">
        <f>IF(Data!AA$6=5,Body!X$38,0)</f>
        <v>0</v>
      </c>
      <c r="Y44" s="5">
        <f>IF(Data!AB$6=5,Body!Y$38,0)</f>
        <v>0</v>
      </c>
      <c r="Z44" s="5">
        <f ca="1">IF(Data!AC$6=5,Body!Z$38,0)</f>
        <v>612</v>
      </c>
      <c r="AA44" s="5">
        <f ca="1">IF(Data!AD$6=5,Body!AA$38,0)</f>
        <v>603</v>
      </c>
      <c r="AB44" s="5">
        <f ca="1">IF(Data!AE$6=5,Body!AB$38,0)</f>
        <v>503.5</v>
      </c>
      <c r="AC44" s="5">
        <f>IF(Data!AF$6=5,Body!AC$38,0)</f>
        <v>0</v>
      </c>
      <c r="AD44" s="5">
        <f ca="1">IF(Data!AG$6=5,Body!AD$38,0)</f>
        <v>564</v>
      </c>
      <c r="AE44" s="5">
        <f>IF(Data!AH$6=5,Body!AE$38,0)</f>
        <v>0</v>
      </c>
      <c r="AF44" s="5">
        <f>IF(Data!AI$6=5,Body!AF$38,0)</f>
        <v>0</v>
      </c>
    </row>
    <row r="45" spans="1:32" ht="15.75" thickBot="1" x14ac:dyDescent="0.3">
      <c r="A45" s="25" t="s">
        <v>62</v>
      </c>
      <c r="B45" s="97"/>
      <c r="C45" s="3">
        <f>IF(Data!F$6=6,Body!C$38,0)</f>
        <v>0</v>
      </c>
      <c r="D45" s="3">
        <f ca="1">IF(Data!G$6=6,Body!D$38,0)</f>
        <v>565.5</v>
      </c>
      <c r="E45" s="3">
        <f ca="1">IF(Data!H$6=6,Body!E$38,0)</f>
        <v>588</v>
      </c>
      <c r="F45" s="3">
        <f>IF(Data!I$6=6,Body!F$38,0)</f>
        <v>0</v>
      </c>
      <c r="G45" s="3">
        <f>IF(Data!J$6=6,Body!G$38,0)</f>
        <v>0</v>
      </c>
      <c r="H45" s="3">
        <f>IF(Data!K$6=6,Body!H$38,0)</f>
        <v>0</v>
      </c>
      <c r="I45" s="3">
        <f>IF(Data!L$6=6,Body!I$38,0)</f>
        <v>0</v>
      </c>
      <c r="J45" s="3">
        <f>IF(Data!M$6=6,Body!J$38,0)</f>
        <v>0</v>
      </c>
      <c r="K45" s="3">
        <f>IF(Data!N$6=6,Body!K$38,0)</f>
        <v>0</v>
      </c>
      <c r="L45" s="3">
        <f>IF(Data!O$6=6,Body!L$38,0)</f>
        <v>0</v>
      </c>
      <c r="M45" s="3">
        <f>IF(Data!P$6=6,Body!M$38,0)</f>
        <v>0</v>
      </c>
      <c r="N45" s="3">
        <f>IF(Data!Q$6=6,Body!N$38,0)</f>
        <v>0</v>
      </c>
      <c r="O45" s="3">
        <f>IF(Data!R$6=6,Body!O$38,0)</f>
        <v>0</v>
      </c>
      <c r="P45" s="3">
        <f ca="1">IF(Data!S$6=6,Body!P$38,0)</f>
        <v>587.5</v>
      </c>
      <c r="Q45" s="3">
        <f ca="1">IF(Data!T$6=6,Body!Q$38,0)</f>
        <v>586</v>
      </c>
      <c r="R45" s="3">
        <f ca="1">IF(Data!U$6=6,Body!R$38,0)</f>
        <v>621.5</v>
      </c>
      <c r="S45" s="3">
        <f>IF(Data!V$6=6,Body!S$38,0)</f>
        <v>0</v>
      </c>
      <c r="T45" s="3">
        <f>IF(Data!W$6=6,Body!T$38,0)</f>
        <v>0</v>
      </c>
      <c r="U45" s="3">
        <f>IF(Data!X$6=6,Body!U$38,0)</f>
        <v>0</v>
      </c>
      <c r="V45" s="3">
        <f>IF(Data!Y$6=6,Body!V$38,0)</f>
        <v>0</v>
      </c>
      <c r="W45" s="3">
        <f>IF(Data!Z$6=6,Body!W$38,0)</f>
        <v>0</v>
      </c>
      <c r="X45" s="3">
        <f>IF(Data!AA$6=6,Body!X$38,0)</f>
        <v>0</v>
      </c>
      <c r="Y45" s="3">
        <f>IF(Data!AB$6=6,Body!Y$38,0)</f>
        <v>0</v>
      </c>
      <c r="Z45" s="3">
        <f>IF(Data!AC$6=6,Body!Z$38,0)</f>
        <v>0</v>
      </c>
      <c r="AA45" s="3">
        <f>IF(Data!AD$6=6,Body!AA$38,0)</f>
        <v>0</v>
      </c>
      <c r="AB45" s="3">
        <f>IF(Data!AE$6=6,Body!AB$38,0)</f>
        <v>0</v>
      </c>
      <c r="AC45" s="3">
        <f>IF(Data!AF$6=6,Body!AC$38,0)</f>
        <v>0</v>
      </c>
      <c r="AD45" s="3">
        <f>IF(Data!AG$6=6,Body!AD$38,0)</f>
        <v>0</v>
      </c>
      <c r="AE45" s="3">
        <f>IF(Data!AH$6=6,Body!AE$38,0)</f>
        <v>0</v>
      </c>
      <c r="AF45" s="3">
        <f>IF(Data!AI$6=6,Body!AF$38,0)</f>
        <v>0</v>
      </c>
    </row>
    <row r="46" spans="1:32" s="106" customFormat="1" x14ac:dyDescent="0.25">
      <c r="A46" s="169" t="s">
        <v>194</v>
      </c>
      <c r="C46" s="106">
        <f ca="1">INDIRECT(CONCATENATE(INDIRECT(CONCATENATE("Pomocné!A",2+Data!F3)),"36"))</f>
        <v>1</v>
      </c>
      <c r="D46" s="106">
        <f ca="1">INDIRECT(CONCATENATE(INDIRECT(CONCATENATE("Pomocné!A",2+Data!G3)),"36"))</f>
        <v>15</v>
      </c>
      <c r="E46" s="106">
        <f ca="1">INDIRECT(CONCATENATE(INDIRECT(CONCATENATE("Pomocné!A",2+Data!H3)),"36"))</f>
        <v>3</v>
      </c>
      <c r="F46" s="106">
        <f ca="1">INDIRECT(CONCATENATE(INDIRECT(CONCATENATE("Pomocné!A",2+Data!I3)),"36"))</f>
        <v>4</v>
      </c>
      <c r="G46" s="106">
        <f ca="1">INDIRECT(CONCATENATE(INDIRECT(CONCATENATE("Pomocné!A",2+Data!J3)),"36"))</f>
        <v>12</v>
      </c>
      <c r="H46" s="106">
        <f ca="1">INDIRECT(CONCATENATE(INDIRECT(CONCATENATE("Pomocné!A",2+Data!K3)),"36"))</f>
        <v>2</v>
      </c>
      <c r="I46" s="106">
        <f ca="1">INDIRECT(CONCATENATE(INDIRECT(CONCATENATE("Pomocné!A",2+Data!L3)),"36"))</f>
        <v>17.5</v>
      </c>
      <c r="J46" s="106">
        <f ca="1">INDIRECT(CONCATENATE(INDIRECT(CONCATENATE("Pomocné!A",2+Data!M3)),"36"))</f>
        <v>20</v>
      </c>
      <c r="K46" s="106">
        <f ca="1">INDIRECT(CONCATENATE(INDIRECT(CONCATENATE("Pomocné!A",2+Data!N3)),"36"))</f>
        <v>13</v>
      </c>
      <c r="L46" s="106">
        <f ca="1">INDIRECT(CONCATENATE(INDIRECT(CONCATENATE("Pomocné!A",2+Data!O3)),"36"))</f>
        <v>5</v>
      </c>
      <c r="M46" s="106">
        <f ca="1">INDIRECT(CONCATENATE(INDIRECT(CONCATENATE("Pomocné!A",2+Data!P3)),"36"))</f>
        <v>12</v>
      </c>
      <c r="N46" s="106">
        <f ca="1">INDIRECT(CONCATENATE(INDIRECT(CONCATENATE("Pomocné!A",2+Data!Q3)),"36"))</f>
        <v>10</v>
      </c>
      <c r="O46" s="106">
        <f ca="1">INDIRECT(CONCATENATE(INDIRECT(CONCATENATE("Pomocné!A",2+Data!R3)),"36"))</f>
        <v>12</v>
      </c>
      <c r="P46" s="106">
        <f ca="1">INDIRECT(CONCATENATE(INDIRECT(CONCATENATE("Pomocné!A",2+Data!S3)),"36"))</f>
        <v>20</v>
      </c>
      <c r="Q46" s="106">
        <f ca="1">INDIRECT(CONCATENATE(INDIRECT(CONCATENATE("Pomocné!A",2+Data!T3)),"36"))</f>
        <v>20</v>
      </c>
      <c r="R46" s="106">
        <f ca="1">INDIRECT(CONCATENATE(INDIRECT(CONCATENATE("Pomocné!A",2+Data!U3)),"36"))</f>
        <v>20</v>
      </c>
      <c r="S46" s="106">
        <f ca="1">INDIRECT(CONCATENATE(INDIRECT(CONCATENATE("Pomocné!A",2+Data!V3)),"36"))</f>
        <v>17.5</v>
      </c>
      <c r="T46" s="106">
        <f ca="1">INDIRECT(CONCATENATE(INDIRECT(CONCATENATE("Pomocné!A",2+Data!W3)),"36"))</f>
        <v>26</v>
      </c>
      <c r="U46" s="106">
        <f ca="1">INDIRECT(CONCATENATE(INDIRECT(CONCATENATE("Pomocné!A",2+Data!X3)),"36"))</f>
        <v>4</v>
      </c>
      <c r="V46" s="106">
        <f ca="1">INDIRECT(CONCATENATE(INDIRECT(CONCATENATE("Pomocné!A",2+Data!Y3)),"36"))</f>
        <v>12</v>
      </c>
      <c r="W46" s="106">
        <f ca="1">INDIRECT(CONCATENATE(INDIRECT(CONCATENATE("Pomocné!A",2+Data!Z3)),"36"))</f>
        <v>12</v>
      </c>
      <c r="X46" s="106">
        <f ca="1">INDIRECT(CONCATENATE(INDIRECT(CONCATENATE("Pomocné!A",2+Data!AA3)),"36"))</f>
        <v>1</v>
      </c>
      <c r="Y46" s="106">
        <f ca="1">INDIRECT(CONCATENATE(INDIRECT(CONCATENATE("Pomocné!A",2+Data!AB3)),"36"))</f>
        <v>12</v>
      </c>
      <c r="Z46" s="106">
        <f ca="1">INDIRECT(CONCATENATE(INDIRECT(CONCATENATE("Pomocné!A",2+Data!AC3)),"36"))</f>
        <v>14</v>
      </c>
      <c r="AA46" s="106">
        <f ca="1">INDIRECT(CONCATENATE(INDIRECT(CONCATENATE("Pomocné!A",2+Data!AD3)),"36"))</f>
        <v>13</v>
      </c>
      <c r="AB46" s="106">
        <f ca="1">INDIRECT(CONCATENATE(INDIRECT(CONCATENATE("Pomocné!A",2+Data!AE3)),"36"))</f>
        <v>4</v>
      </c>
      <c r="AC46" s="106">
        <f ca="1">INDIRECT(CONCATENATE(INDIRECT(CONCATENATE("Pomocné!A",2+Data!AF3)),"36"))</f>
        <v>20</v>
      </c>
      <c r="AD46" s="106">
        <f ca="1">INDIRECT(CONCATENATE(INDIRECT(CONCATENATE("Pomocné!A",2+Data!AG3)),"36"))</f>
        <v>13</v>
      </c>
      <c r="AE46" s="106">
        <f ca="1">INDIRECT(CONCATENATE(INDIRECT(CONCATENATE("Pomocné!A",2+Data!AH3)),"36"))</f>
        <v>5</v>
      </c>
      <c r="AF46" s="106">
        <f ca="1">INDIRECT(CONCATENATE(INDIRECT(CONCATENATE("Pomocné!A",2+Data!AI3)),"36"))</f>
        <v>2</v>
      </c>
    </row>
    <row r="47" spans="1:32" s="106" customFormat="1" x14ac:dyDescent="0.25">
      <c r="A47" s="169"/>
      <c r="C47" s="106">
        <f ca="1">INDIRECT(CONCATENATE(INDIRECT(CONCATENATE("Pomocné!A",2+Data!F4)),"36"))</f>
        <v>17.5</v>
      </c>
      <c r="D47" s="106">
        <f ca="1">INDIRECT(CONCATENATE(INDIRECT(CONCATENATE("Pomocné!A",2+Data!G4)),"36"))</f>
        <v>29</v>
      </c>
      <c r="E47" s="106">
        <f ca="1">INDIRECT(CONCATENATE(INDIRECT(CONCATENATE("Pomocné!A",2+Data!H4)),"36"))</f>
        <v>26</v>
      </c>
      <c r="F47" s="106">
        <f ca="1">INDIRECT(CONCATENATE(INDIRECT(CONCATENATE("Pomocné!A",2+Data!I4)),"36"))</f>
        <v>1</v>
      </c>
      <c r="G47" s="106">
        <f ca="1">INDIRECT(CONCATENATE(INDIRECT(CONCATENATE("Pomocné!A",2+Data!J4)),"36"))</f>
        <v>17.5</v>
      </c>
      <c r="H47" s="106">
        <f ca="1">INDIRECT(CONCATENATE(INDIRECT(CONCATENATE("Pomocné!A",2+Data!K4)),"36"))</f>
        <v>17.5</v>
      </c>
      <c r="I47" s="106">
        <f ca="1">INDIRECT(CONCATENATE(INDIRECT(CONCATENATE("Pomocné!A",2+Data!L4)),"36"))</f>
        <v>28</v>
      </c>
      <c r="J47" s="106">
        <f ca="1">INDIRECT(CONCATENATE(INDIRECT(CONCATENATE("Pomocné!A",2+Data!M4)),"36"))</f>
        <v>15</v>
      </c>
      <c r="K47" s="106">
        <f ca="1">INDIRECT(CONCATENATE(INDIRECT(CONCATENATE("Pomocné!A",2+Data!N4)),"36"))</f>
        <v>29</v>
      </c>
      <c r="L47" s="106">
        <f ca="1">INDIRECT(CONCATENATE(INDIRECT(CONCATENATE("Pomocné!A",2+Data!O4)),"36"))</f>
        <v>5</v>
      </c>
      <c r="M47" s="106">
        <f ca="1">INDIRECT(CONCATENATE(INDIRECT(CONCATENATE("Pomocné!A",2+Data!P4)),"36"))</f>
        <v>11</v>
      </c>
      <c r="N47" s="106">
        <f ca="1">INDIRECT(CONCATENATE(INDIRECT(CONCATENATE("Pomocné!A",2+Data!Q4)),"36"))</f>
        <v>27</v>
      </c>
      <c r="O47" s="106">
        <f ca="1">INDIRECT(CONCATENATE(INDIRECT(CONCATENATE("Pomocné!A",2+Data!R4)),"36"))</f>
        <v>28</v>
      </c>
      <c r="P47" s="106">
        <f ca="1">INDIRECT(CONCATENATE(INDIRECT(CONCATENATE("Pomocné!A",2+Data!S4)),"36"))</f>
        <v>29</v>
      </c>
      <c r="Q47" s="106">
        <f ca="1">INDIRECT(CONCATENATE(INDIRECT(CONCATENATE("Pomocné!A",2+Data!T4)),"36"))</f>
        <v>12</v>
      </c>
      <c r="R47" s="106">
        <f ca="1">INDIRECT(CONCATENATE(INDIRECT(CONCATENATE("Pomocné!A",2+Data!U4)),"36"))</f>
        <v>9</v>
      </c>
      <c r="S47" s="106">
        <f ca="1">INDIRECT(CONCATENATE(INDIRECT(CONCATENATE("Pomocné!A",2+Data!V4)),"36"))</f>
        <v>26</v>
      </c>
      <c r="T47" s="106">
        <f ca="1">INDIRECT(CONCATENATE(INDIRECT(CONCATENATE("Pomocné!A",2+Data!W4)),"36"))</f>
        <v>19</v>
      </c>
      <c r="U47" s="106">
        <f ca="1">INDIRECT(CONCATENATE(INDIRECT(CONCATENATE("Pomocné!A",2+Data!X4)),"36"))</f>
        <v>12</v>
      </c>
      <c r="V47" s="106">
        <f ca="1">INDIRECT(CONCATENATE(INDIRECT(CONCATENATE("Pomocné!A",2+Data!Y4)),"36"))</f>
        <v>21</v>
      </c>
      <c r="W47" s="106">
        <f ca="1">INDIRECT(CONCATENATE(INDIRECT(CONCATENATE("Pomocné!A",2+Data!Z4)),"36"))</f>
        <v>11</v>
      </c>
      <c r="X47" s="106">
        <f ca="1">INDIRECT(CONCATENATE(INDIRECT(CONCATENATE("Pomocné!A",2+Data!AA4)),"36"))</f>
        <v>1</v>
      </c>
      <c r="Y47" s="106">
        <f ca="1">INDIRECT(CONCATENATE(INDIRECT(CONCATENATE("Pomocné!A",2+Data!AB4)),"36"))</f>
        <v>1</v>
      </c>
      <c r="Z47" s="106">
        <f ca="1">INDIRECT(CONCATENATE(INDIRECT(CONCATENATE("Pomocné!A",2+Data!AC4)),"36"))</f>
        <v>29</v>
      </c>
      <c r="AA47" s="106">
        <f ca="1">INDIRECT(CONCATENATE(INDIRECT(CONCATENATE("Pomocné!A",2+Data!AD4)),"36"))</f>
        <v>9</v>
      </c>
      <c r="AB47" s="106">
        <f ca="1">INDIRECT(CONCATENATE(INDIRECT(CONCATENATE("Pomocné!A",2+Data!AE4)),"36"))</f>
        <v>20</v>
      </c>
      <c r="AC47" s="106">
        <f ca="1">INDIRECT(CONCATENATE(INDIRECT(CONCATENATE("Pomocné!A",2+Data!AF4)),"36"))</f>
        <v>27</v>
      </c>
      <c r="AD47" s="106">
        <f ca="1">INDIRECT(CONCATENATE(INDIRECT(CONCATENATE("Pomocné!A",2+Data!AG4)),"36"))</f>
        <v>9</v>
      </c>
      <c r="AE47" s="106">
        <f ca="1">INDIRECT(CONCATENATE(INDIRECT(CONCATENATE("Pomocné!A",2+Data!AH4)),"36"))</f>
        <v>17.5</v>
      </c>
      <c r="AF47" s="106">
        <f ca="1">INDIRECT(CONCATENATE(INDIRECT(CONCATENATE("Pomocné!A",2+Data!AI4)),"36"))</f>
        <v>27</v>
      </c>
    </row>
    <row r="48" spans="1:32" s="106" customFormat="1" x14ac:dyDescent="0.25">
      <c r="A48" s="169"/>
      <c r="C48" s="106">
        <f ca="1">INDIRECT(CONCATENATE(INDIRECT(CONCATENATE("Pomocné!A",2+Data!F5)),"36"))</f>
        <v>10</v>
      </c>
      <c r="D48" s="106">
        <f ca="1">INDIRECT(CONCATENATE(INDIRECT(CONCATENATE("Pomocné!A",2+Data!G5)),"36"))</f>
        <v>11</v>
      </c>
      <c r="E48" s="106">
        <f ca="1">INDIRECT(CONCATENATE(INDIRECT(CONCATENATE("Pomocné!A",2+Data!H5)),"36"))</f>
        <v>26</v>
      </c>
      <c r="F48" s="106">
        <f ca="1">INDIRECT(CONCATENATE(INDIRECT(CONCATENATE("Pomocné!A",2+Data!I5)),"36"))</f>
        <v>6</v>
      </c>
      <c r="G48" s="106">
        <f ca="1">INDIRECT(CONCATENATE(INDIRECT(CONCATENATE("Pomocné!A",2+Data!J5)),"36"))</f>
        <v>8</v>
      </c>
      <c r="H48" s="106">
        <f ca="1">INDIRECT(CONCATENATE(INDIRECT(CONCATENATE("Pomocné!A",2+Data!K5)),"36"))</f>
        <v>22</v>
      </c>
      <c r="I48" s="106">
        <f ca="1">INDIRECT(CONCATENATE(INDIRECT(CONCATENATE("Pomocné!A",2+Data!L5)),"36"))</f>
        <v>27</v>
      </c>
      <c r="J48" s="106">
        <f ca="1">INDIRECT(CONCATENATE(INDIRECT(CONCATENATE("Pomocné!A",2+Data!M5)),"36"))</f>
        <v>24</v>
      </c>
      <c r="K48" s="106">
        <f ca="1">INDIRECT(CONCATENATE(INDIRECT(CONCATENATE("Pomocné!A",2+Data!N5)),"36"))</f>
        <v>14</v>
      </c>
      <c r="L48" s="106">
        <f ca="1">INDIRECT(CONCATENATE(INDIRECT(CONCATENATE("Pomocné!A",2+Data!O5)),"36"))</f>
        <v>25</v>
      </c>
      <c r="M48" s="106">
        <f ca="1">INDIRECT(CONCATENATE(INDIRECT(CONCATENATE("Pomocné!A",2+Data!P5)),"36"))</f>
        <v>10</v>
      </c>
      <c r="N48" s="106">
        <f ca="1">INDIRECT(CONCATENATE(INDIRECT(CONCATENATE("Pomocné!A",2+Data!Q5)),"36"))</f>
        <v>11</v>
      </c>
      <c r="O48" s="106">
        <f ca="1">INDIRECT(CONCATENATE(INDIRECT(CONCATENATE("Pomocné!A",2+Data!R5)),"36"))</f>
        <v>6</v>
      </c>
      <c r="P48" s="106">
        <f ca="1">INDIRECT(CONCATENATE(INDIRECT(CONCATENATE("Pomocné!A",2+Data!S5)),"36"))</f>
        <v>11</v>
      </c>
      <c r="Q48" s="106">
        <f ca="1">INDIRECT(CONCATENATE(INDIRECT(CONCATENATE("Pomocné!A",2+Data!T5)),"36"))</f>
        <v>9</v>
      </c>
      <c r="R48" s="106">
        <f ca="1">INDIRECT(CONCATENATE(INDIRECT(CONCATENATE("Pomocné!A",2+Data!U5)),"36"))</f>
        <v>12</v>
      </c>
      <c r="S48" s="106">
        <f ca="1">INDIRECT(CONCATENATE(INDIRECT(CONCATENATE("Pomocné!A",2+Data!V5)),"36"))</f>
        <v>1</v>
      </c>
      <c r="T48" s="106">
        <f ca="1">INDIRECT(CONCATENATE(INDIRECT(CONCATENATE("Pomocné!A",2+Data!W5)),"36"))</f>
        <v>19</v>
      </c>
      <c r="U48" s="106">
        <f ca="1">INDIRECT(CONCATENATE(INDIRECT(CONCATENATE("Pomocné!A",2+Data!X5)),"36"))</f>
        <v>6</v>
      </c>
      <c r="V48" s="106">
        <f ca="1">INDIRECT(CONCATENATE(INDIRECT(CONCATENATE("Pomocné!A",2+Data!Y5)),"36"))</f>
        <v>4</v>
      </c>
      <c r="W48" s="106">
        <f ca="1">INDIRECT(CONCATENATE(INDIRECT(CONCATENATE("Pomocné!A",2+Data!Z5)),"36"))</f>
        <v>28</v>
      </c>
      <c r="X48" s="106">
        <f ca="1">INDIRECT(CONCATENATE(INDIRECT(CONCATENATE("Pomocné!A",2+Data!AA5)),"36"))</f>
        <v>10</v>
      </c>
      <c r="Y48" s="106">
        <f ca="1">INDIRECT(CONCATENATE(INDIRECT(CONCATENATE("Pomocné!A",2+Data!AB5)),"36"))</f>
        <v>24</v>
      </c>
      <c r="Z48" s="106">
        <f ca="1">INDIRECT(CONCATENATE(INDIRECT(CONCATENATE("Pomocné!A",2+Data!AC5)),"36"))</f>
        <v>9</v>
      </c>
      <c r="AA48" s="106">
        <f ca="1">INDIRECT(CONCATENATE(INDIRECT(CONCATENATE("Pomocné!A",2+Data!AD5)),"36"))</f>
        <v>29</v>
      </c>
      <c r="AB48" s="106">
        <f ca="1">INDIRECT(CONCATENATE(INDIRECT(CONCATENATE("Pomocné!A",2+Data!AE5)),"36"))</f>
        <v>29</v>
      </c>
      <c r="AC48" s="106">
        <f ca="1">INDIRECT(CONCATENATE(INDIRECT(CONCATENATE("Pomocné!A",2+Data!AF5)),"36"))</f>
        <v>11</v>
      </c>
      <c r="AD48" s="106">
        <f ca="1">INDIRECT(CONCATENATE(INDIRECT(CONCATENATE("Pomocné!A",2+Data!AG5)),"36"))</f>
        <v>12</v>
      </c>
      <c r="AE48" s="106">
        <f ca="1">INDIRECT(CONCATENATE(INDIRECT(CONCATENATE("Pomocné!A",2+Data!AH5)),"36"))</f>
        <v>24</v>
      </c>
      <c r="AF48" s="106">
        <f ca="1">INDIRECT(CONCATENATE(INDIRECT(CONCATENATE("Pomocné!A",2+Data!AI5)),"36"))</f>
        <v>11</v>
      </c>
    </row>
    <row r="49" spans="1:32" s="150" customFormat="1" x14ac:dyDescent="0.25">
      <c r="A49" s="149" t="s">
        <v>203</v>
      </c>
      <c r="B49" s="150">
        <f>SUM(B5:B32)</f>
        <v>488.5</v>
      </c>
      <c r="C49" s="150">
        <f t="shared" ref="C49:AF49" si="5">SUM(C5:C32)</f>
        <v>292</v>
      </c>
      <c r="D49" s="150">
        <f t="shared" si="5"/>
        <v>396</v>
      </c>
      <c r="E49" s="150">
        <f t="shared" si="5"/>
        <v>412</v>
      </c>
      <c r="F49" s="150">
        <f t="shared" si="5"/>
        <v>454</v>
      </c>
      <c r="G49" s="150">
        <f t="shared" si="5"/>
        <v>373.5</v>
      </c>
      <c r="H49" s="150">
        <f t="shared" si="5"/>
        <v>333</v>
      </c>
      <c r="I49" s="150">
        <f t="shared" si="5"/>
        <v>521</v>
      </c>
      <c r="J49" s="150">
        <f t="shared" si="5"/>
        <v>451</v>
      </c>
      <c r="K49" s="150">
        <f t="shared" si="5"/>
        <v>486.5</v>
      </c>
      <c r="L49" s="150">
        <f t="shared" si="5"/>
        <v>379.5</v>
      </c>
      <c r="M49" s="150">
        <f t="shared" si="5"/>
        <v>525</v>
      </c>
      <c r="N49" s="150">
        <f t="shared" si="5"/>
        <v>426</v>
      </c>
      <c r="O49" s="150">
        <f t="shared" si="5"/>
        <v>393.5</v>
      </c>
      <c r="P49" s="150">
        <f t="shared" si="5"/>
        <v>449.5</v>
      </c>
      <c r="Q49" s="150">
        <f t="shared" si="5"/>
        <v>486.5</v>
      </c>
      <c r="R49" s="150">
        <f t="shared" si="5"/>
        <v>526</v>
      </c>
      <c r="S49" s="150">
        <f t="shared" si="5"/>
        <v>416.5</v>
      </c>
      <c r="T49" s="150">
        <f t="shared" si="5"/>
        <v>456.5</v>
      </c>
      <c r="U49" s="150">
        <f t="shared" si="5"/>
        <v>373</v>
      </c>
      <c r="V49" s="150">
        <f t="shared" si="5"/>
        <v>309</v>
      </c>
      <c r="W49" s="150">
        <f t="shared" si="5"/>
        <v>502.5</v>
      </c>
      <c r="X49" s="150">
        <f t="shared" si="5"/>
        <v>465</v>
      </c>
      <c r="Y49" s="150">
        <f t="shared" si="5"/>
        <v>498.5</v>
      </c>
      <c r="Z49" s="150">
        <f t="shared" si="5"/>
        <v>420</v>
      </c>
      <c r="AA49" s="150">
        <f t="shared" si="5"/>
        <v>436.5</v>
      </c>
      <c r="AB49" s="150">
        <f t="shared" si="5"/>
        <v>309.5</v>
      </c>
      <c r="AC49" s="150">
        <f t="shared" si="5"/>
        <v>400.5</v>
      </c>
      <c r="AD49" s="150">
        <f t="shared" si="5"/>
        <v>488</v>
      </c>
      <c r="AE49" s="150">
        <f t="shared" si="5"/>
        <v>427</v>
      </c>
      <c r="AF49" s="150">
        <f t="shared" si="5"/>
        <v>438.5</v>
      </c>
    </row>
    <row r="50" spans="1:32" s="150" customFormat="1" x14ac:dyDescent="0.25">
      <c r="A50" s="149" t="s">
        <v>204</v>
      </c>
      <c r="B50" s="150">
        <f>_xlfn.RANK.AVG(B49,B49:AF49)</f>
        <v>6</v>
      </c>
      <c r="C50" s="150">
        <f t="shared" ref="C50:AF50" si="6">_xlfn.RANK.AVG(C49,C49:AG49)</f>
        <v>30</v>
      </c>
      <c r="D50" s="150">
        <f t="shared" si="6"/>
        <v>22</v>
      </c>
      <c r="E50" s="150">
        <f t="shared" si="6"/>
        <v>20</v>
      </c>
      <c r="F50" s="150">
        <f t="shared" si="6"/>
        <v>11</v>
      </c>
      <c r="G50" s="150">
        <f t="shared" si="6"/>
        <v>22</v>
      </c>
      <c r="H50" s="150">
        <f t="shared" si="6"/>
        <v>23</v>
      </c>
      <c r="I50" s="150">
        <f t="shared" si="6"/>
        <v>3</v>
      </c>
      <c r="J50" s="150">
        <f t="shared" si="6"/>
        <v>10</v>
      </c>
      <c r="K50" s="150">
        <f t="shared" si="6"/>
        <v>6.5</v>
      </c>
      <c r="L50" s="150">
        <f t="shared" si="6"/>
        <v>18</v>
      </c>
      <c r="M50" s="150">
        <f t="shared" si="6"/>
        <v>2</v>
      </c>
      <c r="N50" s="150">
        <f t="shared" si="6"/>
        <v>12</v>
      </c>
      <c r="O50" s="150">
        <f t="shared" si="6"/>
        <v>15</v>
      </c>
      <c r="P50" s="150">
        <f t="shared" si="6"/>
        <v>8</v>
      </c>
      <c r="Q50" s="150">
        <f t="shared" si="6"/>
        <v>5</v>
      </c>
      <c r="R50" s="150">
        <f t="shared" si="6"/>
        <v>1</v>
      </c>
      <c r="S50" s="150">
        <f t="shared" si="6"/>
        <v>10</v>
      </c>
      <c r="T50" s="150">
        <f t="shared" si="6"/>
        <v>5</v>
      </c>
      <c r="U50" s="150">
        <f t="shared" si="6"/>
        <v>10</v>
      </c>
      <c r="V50" s="150">
        <f t="shared" si="6"/>
        <v>11</v>
      </c>
      <c r="W50" s="150">
        <f t="shared" si="6"/>
        <v>1</v>
      </c>
      <c r="X50" s="150">
        <f t="shared" si="6"/>
        <v>3</v>
      </c>
      <c r="Y50" s="150">
        <f t="shared" si="6"/>
        <v>1</v>
      </c>
      <c r="Z50" s="150">
        <f t="shared" si="6"/>
        <v>5</v>
      </c>
      <c r="AA50" s="150">
        <f t="shared" si="6"/>
        <v>3</v>
      </c>
      <c r="AB50" s="150">
        <f t="shared" si="6"/>
        <v>5</v>
      </c>
      <c r="AC50" s="150">
        <f t="shared" si="6"/>
        <v>4</v>
      </c>
      <c r="AD50" s="150">
        <f t="shared" si="6"/>
        <v>1</v>
      </c>
      <c r="AE50" s="150">
        <f t="shared" si="6"/>
        <v>2</v>
      </c>
      <c r="AF50" s="150">
        <f t="shared" si="6"/>
        <v>1</v>
      </c>
    </row>
  </sheetData>
  <mergeCells count="3">
    <mergeCell ref="B1:Q1"/>
    <mergeCell ref="A3:A4"/>
    <mergeCell ref="A46:A48"/>
  </mergeCells>
  <conditionalFormatting sqref="B5:AF3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  <cellWatches>
    <cellWatch r="D59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L19"/>
  <sheetViews>
    <sheetView zoomScaleNormal="100" workbookViewId="0">
      <selection activeCell="E21" sqref="E21"/>
    </sheetView>
  </sheetViews>
  <sheetFormatPr defaultRowHeight="15" x14ac:dyDescent="0.25"/>
  <cols>
    <col min="1" max="1" width="11.28515625"/>
    <col min="2" max="2" width="14.7109375"/>
    <col min="3" max="7" width="11.140625" bestFit="1" customWidth="1"/>
    <col min="8" max="8" width="15" customWidth="1"/>
    <col min="9" max="9" width="8.5703125"/>
    <col min="10" max="10" width="14.42578125" bestFit="1" customWidth="1"/>
    <col min="11" max="1025" width="8.5703125"/>
  </cols>
  <sheetData>
    <row r="2" spans="1:12" ht="15.75" thickBot="1" x14ac:dyDescent="0.3">
      <c r="C2" s="170" t="s">
        <v>75</v>
      </c>
      <c r="D2" s="170"/>
      <c r="E2" s="170"/>
      <c r="F2" s="170"/>
      <c r="G2" s="170"/>
    </row>
    <row r="3" spans="1:12" ht="16.5" thickTop="1" thickBot="1" x14ac:dyDescent="0.3">
      <c r="C3" s="170"/>
      <c r="D3" s="170"/>
      <c r="E3" s="170"/>
      <c r="F3" s="170"/>
      <c r="G3" s="170"/>
    </row>
    <row r="4" spans="1:12" ht="16.5" thickTop="1" thickBot="1" x14ac:dyDescent="0.3"/>
    <row r="5" spans="1:12" ht="15.75" thickBot="1" x14ac:dyDescent="0.3">
      <c r="C5" s="76" t="s">
        <v>57</v>
      </c>
      <c r="D5" s="77" t="s">
        <v>58</v>
      </c>
      <c r="E5" s="77" t="s">
        <v>59</v>
      </c>
      <c r="F5" s="77" t="s">
        <v>60</v>
      </c>
      <c r="G5" s="77" t="s">
        <v>61</v>
      </c>
      <c r="H5" s="78" t="s">
        <v>62</v>
      </c>
      <c r="J5" s="151" t="s">
        <v>205</v>
      </c>
    </row>
    <row r="6" spans="1:12" ht="15.75" thickBot="1" x14ac:dyDescent="0.3">
      <c r="B6" s="32" t="s">
        <v>64</v>
      </c>
      <c r="C6" s="73">
        <f>COUNTIF(Data!$E$6:$AP$6,1)</f>
        <v>5</v>
      </c>
      <c r="D6" s="74">
        <f>COUNTIF(Data!$E$6:$AP$6,2)</f>
        <v>5</v>
      </c>
      <c r="E6" s="74">
        <f>COUNTIF(Data!$E$6:$AP$6,3)</f>
        <v>5</v>
      </c>
      <c r="F6" s="74">
        <f>COUNTIF(Data!$E$6:$AP$6,4)</f>
        <v>5</v>
      </c>
      <c r="G6" s="74">
        <f>COUNTIF(Data!$E$6:$AP$6,5)</f>
        <v>5</v>
      </c>
      <c r="H6" s="75">
        <f>COUNTIF(Data!$E$6:$AP$6,6)</f>
        <v>5</v>
      </c>
      <c r="J6" s="42"/>
    </row>
    <row r="7" spans="1:12" x14ac:dyDescent="0.25">
      <c r="B7" s="67" t="s">
        <v>65</v>
      </c>
      <c r="C7" s="8">
        <f ca="1">IF(C6&lt;&gt;0,SUM(Body!$C40:$AF40)/C6,"")</f>
        <v>584.5</v>
      </c>
      <c r="D7" s="14">
        <f ca="1">IF(D6&lt;&gt;0,SUM(Body!$C41:$AF41)/D6,"")</f>
        <v>535.29999999999995</v>
      </c>
      <c r="E7" s="14">
        <f ca="1">IF(E6&lt;&gt;0,SUM(Body!$C42:$AF42)/E6,"")</f>
        <v>537.6</v>
      </c>
      <c r="F7" s="14">
        <f ca="1">IF(F6&lt;&gt;0,SUM(Body!$C43:$AF43)/F6,"")</f>
        <v>577.5</v>
      </c>
      <c r="G7" s="14">
        <f ca="1">IF(G6&lt;&gt;0,SUM(Body!$C44:$AF44)/G6,"")</f>
        <v>579.5</v>
      </c>
      <c r="H7" s="15">
        <f ca="1">IF(H6&lt;&gt;0,SUM(Body!$C45:$AF45)/H6,"")</f>
        <v>589.70000000000005</v>
      </c>
      <c r="J7" s="42">
        <v>1.2338062924120912</v>
      </c>
    </row>
    <row r="8" spans="1:12" s="11" customFormat="1" x14ac:dyDescent="0.25">
      <c r="B8" s="68" t="s">
        <v>66</v>
      </c>
      <c r="C8" s="9">
        <v>392</v>
      </c>
      <c r="D8" s="5">
        <f>145+200+199+125</f>
        <v>669</v>
      </c>
      <c r="E8" s="5">
        <f>100+94+110+105</f>
        <v>409</v>
      </c>
      <c r="F8" s="5">
        <f>80+80+100+95</f>
        <v>355</v>
      </c>
      <c r="G8" s="5">
        <f>80+81+100+90</f>
        <v>351</v>
      </c>
      <c r="H8" s="6">
        <f>133+100+120+110</f>
        <v>463</v>
      </c>
      <c r="J8" s="24">
        <v>2.0462296324365292</v>
      </c>
      <c r="L8"/>
    </row>
    <row r="9" spans="1:12" x14ac:dyDescent="0.25">
      <c r="B9" s="68" t="s">
        <v>67</v>
      </c>
      <c r="C9" s="9">
        <v>220</v>
      </c>
      <c r="D9" s="5">
        <v>220</v>
      </c>
      <c r="E9" s="5">
        <f>14*50</f>
        <v>700</v>
      </c>
      <c r="F9" s="5">
        <v>700</v>
      </c>
      <c r="G9" s="5">
        <f>8*50+6.5*20</f>
        <v>530</v>
      </c>
      <c r="H9" s="6">
        <v>530</v>
      </c>
      <c r="J9" s="42">
        <v>1.6551724137931034</v>
      </c>
    </row>
    <row r="10" spans="1:12" ht="15.75" thickBot="1" x14ac:dyDescent="0.3">
      <c r="B10" s="69" t="s">
        <v>68</v>
      </c>
      <c r="C10" s="10">
        <f>Pomocné!D39</f>
        <v>4276.5704571147598</v>
      </c>
      <c r="D10" s="3">
        <f>Pomocné!E39</f>
        <v>4028.2178118554821</v>
      </c>
      <c r="E10" s="3">
        <f>Pomocné!F39</f>
        <v>4344.5275028262358</v>
      </c>
      <c r="F10" s="3">
        <f>Pomocné!G39</f>
        <v>4358.1189119685314</v>
      </c>
      <c r="G10" s="3">
        <f>Pomocné!H39</f>
        <v>1596.9360936839407</v>
      </c>
      <c r="H10" s="4">
        <f>Pomocné!I39</f>
        <v>1666.3766376996753</v>
      </c>
      <c r="J10" s="42">
        <v>0.29599303257639686</v>
      </c>
    </row>
    <row r="11" spans="1:12" ht="19.5" thickBot="1" x14ac:dyDescent="0.35">
      <c r="B11" s="33" t="s">
        <v>74</v>
      </c>
      <c r="C11" s="70">
        <f t="shared" ref="C11:H11" ca="1" si="0">C7*$J$7+C8*$J$8+C9*$J$9+C10*$J$10</f>
        <v>3153.2547834924953</v>
      </c>
      <c r="D11" s="71">
        <f t="shared" ca="1" si="0"/>
        <v>3585.8464694720751</v>
      </c>
      <c r="E11" s="71">
        <f t="shared" ca="1" si="0"/>
        <v>3944.7727427955515</v>
      </c>
      <c r="F11" s="71">
        <f t="shared" ca="1" si="0"/>
        <v>3887.5281761202359</v>
      </c>
      <c r="G11" s="71">
        <f t="shared" ca="1" si="0"/>
        <v>2783.140683948588</v>
      </c>
      <c r="H11" s="72">
        <f t="shared" ca="1" si="0"/>
        <v>3045.4571441710546</v>
      </c>
      <c r="J11" s="42"/>
    </row>
    <row r="12" spans="1:12" ht="93" thickBot="1" x14ac:dyDescent="0.3">
      <c r="A12" s="2"/>
      <c r="B12" s="34" t="s">
        <v>73</v>
      </c>
      <c r="C12" s="31">
        <f t="shared" ref="C12:H12" ca="1" si="1">_xlfn.RANK.AVG(C11,$C$11:$H$11)</f>
        <v>4</v>
      </c>
      <c r="D12" s="28">
        <f t="shared" ca="1" si="1"/>
        <v>3</v>
      </c>
      <c r="E12" s="28">
        <f t="shared" ca="1" si="1"/>
        <v>1</v>
      </c>
      <c r="F12" s="28">
        <f t="shared" ca="1" si="1"/>
        <v>2</v>
      </c>
      <c r="G12" s="28">
        <f t="shared" ca="1" si="1"/>
        <v>6</v>
      </c>
      <c r="H12" s="29">
        <f t="shared" ca="1" si="1"/>
        <v>5</v>
      </c>
      <c r="J12" s="43"/>
    </row>
    <row r="13" spans="1:12" x14ac:dyDescent="0.25">
      <c r="A13" s="2"/>
      <c r="B13" s="2"/>
      <c r="C13" s="2"/>
      <c r="D13" s="2"/>
      <c r="E13" s="2"/>
      <c r="F13" s="2"/>
      <c r="G13" s="2"/>
      <c r="H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</sheetData>
  <mergeCells count="1">
    <mergeCell ref="C2:G3"/>
  </mergeCells>
  <pageMargins left="0.7" right="0.7" top="0.78749999999999998" bottom="0.78749999999999998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K78"/>
  <sheetViews>
    <sheetView topLeftCell="A7" zoomScaleNormal="100" workbookViewId="0">
      <selection activeCell="C32" sqref="C32:K39"/>
    </sheetView>
  </sheetViews>
  <sheetFormatPr defaultRowHeight="15" x14ac:dyDescent="0.25"/>
  <cols>
    <col min="3" max="3" width="13.85546875" customWidth="1"/>
  </cols>
  <sheetData>
    <row r="1" spans="1:3" x14ac:dyDescent="0.25">
      <c r="A1" t="s">
        <v>116</v>
      </c>
      <c r="C1" t="str">
        <f>CONCATENATE("\ot[",Data!A7,"]{",Data!B7,"}{$$",Data!D7,"$$}")</f>
        <v>\ot[1]{Kolikrát se navýšil počet telefonních hovorů amerických občanů s Kanadskými imigračními úřady v roce 2004, po tom, co byl znovuzvolen George W. Bush prezidentem?}{$$5.75$$}</v>
      </c>
    </row>
    <row r="2" spans="1:3" x14ac:dyDescent="0.25">
      <c r="A2" t="s">
        <v>117</v>
      </c>
      <c r="C2" t="str">
        <f>CONCATENATE("\ot[",Data!A8,"]{",Data!B8,"}{$$",Data!D8,"$$}")</f>
        <v>\ot[2]{Kolikrát je rychlejší světlo než déšť}{$$18000000$$}</v>
      </c>
    </row>
    <row r="3" spans="1:3" x14ac:dyDescent="0.25">
      <c r="A3" t="s">
        <v>118</v>
      </c>
      <c r="C3" t="str">
        <f>CONCATENATE("\ot[",Data!A9,"]{",Data!B9,"}{$$",Data!D9,"$$}")</f>
        <v>\ot[3]{Kolik procent pevniny (teoreticky) vlastní anglická královna?}{$$16.6666666666667$$}</v>
      </c>
    </row>
    <row r="4" spans="1:3" x14ac:dyDescent="0.25">
      <c r="A4" t="s">
        <v>119</v>
      </c>
      <c r="C4" t="str">
        <f>CONCATENATE("\ot[",Data!A10,"]{",Data!B10,"}{$$",Data!D10,"$$}")</f>
        <v>\ot[4]{Kolikrát běžný člověk za svůj život obejde zemi?}{$$3$$}</v>
      </c>
    </row>
    <row r="5" spans="1:3" x14ac:dyDescent="0.25">
      <c r="A5" t="s">
        <v>120</v>
      </c>
      <c r="C5" t="str">
        <f>CONCATENATE("\ot[",Data!A11,"]{",Data!B11,"}{$$",Data!D11,"$$}")</f>
        <v>\ot[5]{Kolik dní v historii USA nemělo USA dluh?}{$$1$$}</v>
      </c>
    </row>
    <row r="6" spans="1:3" x14ac:dyDescent="0.25">
      <c r="A6" t="s">
        <v>121</v>
      </c>
      <c r="C6" t="str">
        <f>CONCATENATE("\ot[",Data!A12,"]{",Data!B12,"}{$$",Data!D12,"$$}")</f>
        <v>\ot[6]{Kolikrát jsou delší americké zákony o daních než všechna díla W. Shakespeara?}{$$4$$}</v>
      </c>
    </row>
    <row r="7" spans="1:3" x14ac:dyDescent="0.25">
      <c r="A7" t="s">
        <v>122</v>
      </c>
      <c r="C7" t="str">
        <f>CONCATENATE("\ot[",Data!A13,"]{",Data!B13,"}{$$",Data!D13,"$$}")</f>
        <v>\ot[7]{Kolikrát víc je atomů v čajové lžičce vody než čajových lžiček vody v Atlantiku?}{$$8$$}</v>
      </c>
    </row>
    <row r="8" spans="1:3" x14ac:dyDescent="0.25">
      <c r="A8" t="s">
        <v>123</v>
      </c>
      <c r="C8" t="str">
        <f>CONCATENATE("\ot[",Data!A14,"]{",Data!B14,"}{$$",Data!D14,"$$}")</f>
        <v>\ot[8]{Kdyby se všechny zatím vyrobené kostky LEGA postavily na sebe, do jaké by dosáhly výšky? Vyjádřete v násobcích vzdálenosti Země-Měsíc.}{$$10$$}</v>
      </c>
    </row>
    <row r="9" spans="1:3" x14ac:dyDescent="0.25">
      <c r="A9" t="s">
        <v>124</v>
      </c>
      <c r="C9" t="str">
        <f>CONCATENATE("\ot[",Data!A15,"]{",Data!B15,"}{$$",Data!D15,"$$}")</f>
        <v>\ot[9]{Kolik procent ženské populace v Británii se v roce 1811 jmenovalo „Mary“?}{$$25$$}</v>
      </c>
    </row>
    <row r="10" spans="1:3" x14ac:dyDescent="0.25">
      <c r="A10" t="s">
        <v>125</v>
      </c>
      <c r="C10" t="str">
        <f>CONCATENATE("\ot[",Data!A16,"]{",Data!B16,"}{$$",Data!D16,"$$}")</f>
        <v>\ot[10]{Kolik je třeba olíznout (Britských) známek, aby do sebe člověk dostal tolik kalorií, jako z hamburgeru u McDonald's?}{$$42$$}</v>
      </c>
    </row>
    <row r="11" spans="1:3" x14ac:dyDescent="0.25">
      <c r="A11" t="s">
        <v>126</v>
      </c>
      <c r="C11" t="str">
        <f>CONCATENATE("\ot[",Data!A17,"]{",Data!B17,"}{$$",Data!D17,"$$}")</f>
        <v>\ot[11]{Kolik utratila BBC v roce 2010 za čaj?}{$$8831000$$}</v>
      </c>
    </row>
    <row r="12" spans="1:3" x14ac:dyDescent="0.25">
      <c r="A12" t="s">
        <v>127</v>
      </c>
      <c r="C12" t="str">
        <f>CONCATENATE("\ot[",Data!A18,"]{",Data!B18,"}{$$",Data!D18,"$$}")</f>
        <v>\ot[12]{Kolik prodala firma Gillette žiletek v prvním roce svého působení?}{$$168$$}</v>
      </c>
    </row>
    <row r="13" spans="1:3" x14ac:dyDescent="0.25">
      <c r="A13" t="s">
        <v>128</v>
      </c>
      <c r="C13" t="str">
        <f>CONCATENATE("\ot[",Data!A19,"]{",Data!B19,"}{$$",Data!D19,"$$}")</f>
        <v>\ot[13]{Kolik patentů se skrývá za technologií smartphonů?}{$$250000$$}</v>
      </c>
    </row>
    <row r="14" spans="1:3" x14ac:dyDescent="0.25">
      <c r="A14" t="s">
        <v>129</v>
      </c>
      <c r="C14" t="str">
        <f>CONCATENATE("\ot[",Data!A20,"]{",Data!B20,"}{$$",Data!D20,"$$}")</f>
        <v>\ot[14]{Jakou rychlostí by muselo letět marshmallow (ve nulové nadmořské výšce), aby se začalo díky tření roztápět? Uveďte v jednotkách Mach (v násobcích rychlosti zvuku).}{$$1.6$$}</v>
      </c>
    </row>
    <row r="15" spans="1:3" x14ac:dyDescent="0.25">
      <c r="A15" t="s">
        <v>130</v>
      </c>
      <c r="C15" t="str">
        <f>CONCATENATE("\ot[",Data!A21,"]{",Data!B21,"}{$$",Data!D21,"$$}")</f>
        <v>\ot[15]{Kolik let dělí vynález konzervy od vynálezu otvíráku na konzervy?}{$$48$$}</v>
      </c>
    </row>
    <row r="16" spans="1:3" x14ac:dyDescent="0.25">
      <c r="A16" t="s">
        <v>131</v>
      </c>
      <c r="C16" t="str">
        <f>CONCATENATE("\ot[",Data!A22,"]{",Data!B22,"}{$$",Data!D22,"$$}")</f>
        <v>\ot[16]{Jaké je nejmenší číslo, které je dělitelné všemi čísly 1 až 9?}{$$2520$$}</v>
      </c>
    </row>
    <row r="17" spans="1:11" x14ac:dyDescent="0.25">
      <c r="A17" t="s">
        <v>132</v>
      </c>
      <c r="C17" t="str">
        <f>CONCATENATE("\ot[",Data!A23,"]{",Data!B23,"}{$$",Data!D23,"$$}")</f>
        <v>\ot[17]{Kolik hamburgerů z McDonald’s se prodá za minutu? Je to zhruba stejné množství, jako kolik se jich získá z jedné krávy.}{$$4000$$}</v>
      </c>
    </row>
    <row r="18" spans="1:11" x14ac:dyDescent="0.25">
      <c r="A18" t="s">
        <v>133</v>
      </c>
      <c r="C18" t="str">
        <f>CONCATENATE("\ot[",Data!A24,"]{",Data!B24,"}{$$",Data!D24,"$$}")</f>
        <v>\ot[18]{Jak dlouhou čáru lze nakreslit pomocí IKEA tužky?}{$$28$$}</v>
      </c>
    </row>
    <row r="19" spans="1:11" x14ac:dyDescent="0.25">
      <c r="A19" t="s">
        <v>134</v>
      </c>
      <c r="C19" t="str">
        <f>CONCATENATE("\ot[",Data!A25,"]{",Data!B25,"}{$$",Data!D25,"$$}")</f>
        <v>\ot[19]{Jaká je smrtelná dávka čokolády?}{$$10$$}</v>
      </c>
    </row>
    <row r="20" spans="1:11" x14ac:dyDescent="0.25">
      <c r="A20" t="s">
        <v>135</v>
      </c>
      <c r="C20" t="str">
        <f>CONCATENATE("\ot[",Data!A26,"]{",Data!B26,"}{$$",Data!D26,"$$}")</f>
        <v>\ot[20]{Kolik semínek mrkve se vejde do čajové lžičky?}{$$2000$$}</v>
      </c>
    </row>
    <row r="21" spans="1:11" x14ac:dyDescent="0.25">
      <c r="A21" t="s">
        <v>136</v>
      </c>
      <c r="C21" t="str">
        <f>CONCATENATE("\ot[",Data!A27,"]{",Data!B27,"}{$$",Data!D27,"$$}")</f>
        <v>\ot[21]{Kolik slok má Řecká hymna?}{$$158$$}</v>
      </c>
    </row>
    <row r="22" spans="1:11" x14ac:dyDescent="0.25">
      <c r="A22" t="s">
        <v>137</v>
      </c>
      <c r="C22" t="str">
        <f>CONCATENATE("\ot[",Data!A28,"]{",Data!B28,"}{$$",Data!D28,"$$}")</f>
        <v>\ot[22]{Kolik centů stojí americkou minocvnu vyrobit 5-ti centovou minci?}{$$11$$}</v>
      </c>
    </row>
    <row r="23" spans="1:11" x14ac:dyDescent="0.25">
      <c r="A23" t="s">
        <v>138</v>
      </c>
      <c r="C23" t="str">
        <f>CONCATENATE("\ot[",Data!A29,"]{",Data!B29,"}{$$",Data!D29,"$$}")</f>
        <v>\ot[23]{Kolik různých nápojových kombinací nabízí Starbucks?}{$$87000$$}</v>
      </c>
    </row>
    <row r="24" spans="1:11" x14ac:dyDescent="0.25">
      <c r="A24" t="s">
        <v>139</v>
      </c>
      <c r="C24" t="str">
        <f>CONCATENATE("\ot[",Data!A30,"]{",Data!B30,"}{$$",Data!D30,"$$}")</f>
        <v>\ot[24]{Kolik je na světě letišť?}{$$43794$$}</v>
      </c>
    </row>
    <row r="25" spans="1:11" x14ac:dyDescent="0.25">
      <c r="A25" t="s">
        <v>140</v>
      </c>
      <c r="C25" t="str">
        <f>CONCATENATE("\ot[",Data!A31,"]{",Data!B31,"}{$$",Data!D31,"$$}")</f>
        <v>\ot[25]{Kolik vražd viděl průměrný 18-ti letý američan v televizi?}{$$200000$$}</v>
      </c>
    </row>
    <row r="26" spans="1:11" x14ac:dyDescent="0.25">
      <c r="A26" t="s">
        <v>141</v>
      </c>
      <c r="C26" t="str">
        <f>CONCATENATE("\ot[",Data!A32,"]{",Data!B32,"}{$$",Data!D32,"$$}")</f>
        <v>\ot[26]{Jak dlouhá je časová prodleva mezi objevením dvou druhů brouků? (Od roku 1700)}{$$6$$}</v>
      </c>
    </row>
    <row r="27" spans="1:11" x14ac:dyDescent="0.25">
      <c r="A27" t="s">
        <v>142</v>
      </c>
      <c r="C27" t="str">
        <f>CONCATENATE("\ot[",Data!A33,"]{",Data!B33,"}{$$",Data!D33,"$$}")</f>
        <v>\ot[27]{Kolik je na světě golfových hřišť?}{$$35112$$}</v>
      </c>
    </row>
    <row r="28" spans="1:11" x14ac:dyDescent="0.25">
      <c r="A28" t="s">
        <v>143</v>
      </c>
      <c r="C28" t="str">
        <f>CONCATENATE("\ot[",Data!A34,"]{",Data!B34,"}{$$",Data!D34,"$$}")</f>
        <v>\ot[28]{Kolik ročně vytištěných katalogů IKEA připadá na jednu vytištěnou bibli? }{$$8.32$$}</v>
      </c>
    </row>
    <row r="29" spans="1:11" x14ac:dyDescent="0.25">
      <c r="A29" t="s">
        <v>144</v>
      </c>
      <c r="C29" t="str">
        <f>CONCATENATE("\ot[",Data!A35,"]{",Data!B35,"}{$$","$$}")</f>
        <v>\ot[29]{Jaký bude průměr odpovědí na tuto otázku?}{$$$$}</v>
      </c>
    </row>
    <row r="30" spans="1:11" x14ac:dyDescent="0.25">
      <c r="A30" t="s">
        <v>148</v>
      </c>
      <c r="C30" t="str">
        <f>CONCATENATE("\ot[",Data!A36,"]{",Data!B36,"}{$$",Data!D36,"$$}")</f>
        <v>\ot[30]{Uvážíme-li jen otázky 1.-28., na jakém místě by skončil Folwar?}{$$6$$}</v>
      </c>
    </row>
    <row r="31" spans="1:11" ht="15.75" thickBot="1" x14ac:dyDescent="0.3">
      <c r="A31" t="s">
        <v>150</v>
      </c>
    </row>
    <row r="32" spans="1:11" x14ac:dyDescent="0.25">
      <c r="A32" t="s">
        <v>152</v>
      </c>
      <c r="C32" s="152" t="s">
        <v>206</v>
      </c>
      <c r="D32" s="153">
        <v>8</v>
      </c>
      <c r="E32" s="153">
        <v>8</v>
      </c>
      <c r="F32" s="153">
        <v>8</v>
      </c>
      <c r="G32" s="153">
        <v>8</v>
      </c>
      <c r="H32" s="153">
        <v>1</v>
      </c>
      <c r="I32" s="153">
        <v>4</v>
      </c>
      <c r="J32" s="153"/>
      <c r="K32" s="154">
        <v>150</v>
      </c>
    </row>
    <row r="33" spans="1:11" x14ac:dyDescent="0.25">
      <c r="A33" t="s">
        <v>154</v>
      </c>
      <c r="C33" s="155" t="s">
        <v>207</v>
      </c>
      <c r="D33" s="2">
        <v>1</v>
      </c>
      <c r="E33" s="2">
        <v>1</v>
      </c>
      <c r="F33" s="2">
        <v>1</v>
      </c>
      <c r="G33" s="2">
        <v>1</v>
      </c>
      <c r="H33" s="2">
        <v>1</v>
      </c>
      <c r="I33" s="2">
        <v>1</v>
      </c>
      <c r="J33" s="2"/>
      <c r="K33" s="156">
        <v>713</v>
      </c>
    </row>
    <row r="34" spans="1:11" x14ac:dyDescent="0.25">
      <c r="A34" t="s">
        <v>156</v>
      </c>
      <c r="C34" s="155" t="s">
        <v>208</v>
      </c>
      <c r="D34" s="2">
        <v>1</v>
      </c>
      <c r="E34" s="2">
        <v>1</v>
      </c>
      <c r="F34" s="2">
        <v>1</v>
      </c>
      <c r="G34" s="2">
        <v>1</v>
      </c>
      <c r="H34" s="2">
        <v>0</v>
      </c>
      <c r="I34" s="2">
        <v>0</v>
      </c>
      <c r="J34" s="2"/>
      <c r="K34" s="156">
        <v>584</v>
      </c>
    </row>
    <row r="35" spans="1:11" x14ac:dyDescent="0.25">
      <c r="A35" t="s">
        <v>158</v>
      </c>
      <c r="C35" s="155" t="s">
        <v>209</v>
      </c>
      <c r="D35" s="2">
        <v>1</v>
      </c>
      <c r="E35" s="2">
        <v>1</v>
      </c>
      <c r="F35" s="2">
        <v>1</v>
      </c>
      <c r="G35" s="2">
        <v>1</v>
      </c>
      <c r="H35" s="2">
        <v>0</v>
      </c>
      <c r="I35" s="2">
        <v>0</v>
      </c>
      <c r="J35" s="2"/>
      <c r="K35" s="156">
        <v>800</v>
      </c>
    </row>
    <row r="36" spans="1:11" x14ac:dyDescent="0.25">
      <c r="A36" t="s">
        <v>160</v>
      </c>
      <c r="C36" s="155" t="s">
        <v>210</v>
      </c>
      <c r="D36" s="2">
        <v>1</v>
      </c>
      <c r="E36" s="2">
        <v>0</v>
      </c>
      <c r="F36" s="2">
        <v>1</v>
      </c>
      <c r="G36" s="2">
        <v>1</v>
      </c>
      <c r="H36" s="2">
        <v>0</v>
      </c>
      <c r="I36" s="2">
        <v>0</v>
      </c>
      <c r="J36" s="2"/>
      <c r="K36" s="156">
        <v>300</v>
      </c>
    </row>
    <row r="37" spans="1:11" x14ac:dyDescent="0.25">
      <c r="A37" t="s">
        <v>162</v>
      </c>
      <c r="C37" s="155" t="s">
        <v>211</v>
      </c>
      <c r="D37" s="160">
        <v>250</v>
      </c>
      <c r="E37" s="160">
        <f>185+84</f>
        <v>269</v>
      </c>
      <c r="F37" s="2">
        <f>180+95</f>
        <v>275</v>
      </c>
      <c r="G37" s="2">
        <f>190+90</f>
        <v>280</v>
      </c>
      <c r="H37" s="2">
        <f>270</f>
        <v>270</v>
      </c>
      <c r="I37" s="2">
        <f>130</f>
        <v>130</v>
      </c>
      <c r="J37" s="2"/>
      <c r="K37" s="156">
        <v>2.7182818284590402</v>
      </c>
    </row>
    <row r="38" spans="1:11" x14ac:dyDescent="0.25">
      <c r="A38" t="s">
        <v>164</v>
      </c>
      <c r="C38" s="155"/>
      <c r="D38" s="2"/>
      <c r="E38" s="2"/>
      <c r="F38" s="2"/>
      <c r="G38" s="2"/>
      <c r="H38" s="2"/>
      <c r="I38" s="2"/>
      <c r="J38" s="2"/>
      <c r="K38" s="156"/>
    </row>
    <row r="39" spans="1:11" ht="15.75" thickBot="1" x14ac:dyDescent="0.3">
      <c r="A39" t="s">
        <v>166</v>
      </c>
      <c r="C39" s="157"/>
      <c r="D39" s="158">
        <f t="shared" ref="D39:I39" si="0">D32*$K$32+D33*$K$33+D34*$K$34+D35*$K$35+D36*$K$36+D37*$K$37</f>
        <v>4276.5704571147598</v>
      </c>
      <c r="E39" s="158">
        <f t="shared" si="0"/>
        <v>4028.2178118554821</v>
      </c>
      <c r="F39" s="158">
        <f t="shared" si="0"/>
        <v>4344.5275028262358</v>
      </c>
      <c r="G39" s="158">
        <f t="shared" si="0"/>
        <v>4358.1189119685314</v>
      </c>
      <c r="H39" s="158">
        <f t="shared" si="0"/>
        <v>1596.9360936839407</v>
      </c>
      <c r="I39" s="158">
        <f t="shared" si="0"/>
        <v>1666.3766376996753</v>
      </c>
      <c r="J39" s="158"/>
      <c r="K39" s="159"/>
    </row>
    <row r="40" spans="1:11" x14ac:dyDescent="0.25">
      <c r="A40" t="s">
        <v>168</v>
      </c>
    </row>
    <row r="41" spans="1:11" x14ac:dyDescent="0.25">
      <c r="A41" t="s">
        <v>170</v>
      </c>
    </row>
    <row r="42" spans="1:11" x14ac:dyDescent="0.25">
      <c r="A42" t="s">
        <v>172</v>
      </c>
    </row>
    <row r="43" spans="1:11" x14ac:dyDescent="0.25">
      <c r="A43" t="s">
        <v>174</v>
      </c>
    </row>
    <row r="44" spans="1:11" x14ac:dyDescent="0.25">
      <c r="A44" t="s">
        <v>176</v>
      </c>
    </row>
    <row r="45" spans="1:11" x14ac:dyDescent="0.25">
      <c r="A45" t="s">
        <v>178</v>
      </c>
    </row>
    <row r="46" spans="1:11" x14ac:dyDescent="0.25">
      <c r="A46" t="s">
        <v>180</v>
      </c>
    </row>
    <row r="47" spans="1:11" x14ac:dyDescent="0.25">
      <c r="A47" t="s">
        <v>182</v>
      </c>
    </row>
    <row r="48" spans="1:11" x14ac:dyDescent="0.25">
      <c r="A48" t="s">
        <v>184</v>
      </c>
    </row>
    <row r="49" spans="1:1" x14ac:dyDescent="0.25">
      <c r="A49" t="s">
        <v>186</v>
      </c>
    </row>
    <row r="50" spans="1:1" x14ac:dyDescent="0.25">
      <c r="A50" t="s">
        <v>188</v>
      </c>
    </row>
    <row r="51" spans="1:1" x14ac:dyDescent="0.25">
      <c r="A51" t="s">
        <v>190</v>
      </c>
    </row>
    <row r="52" spans="1:1" x14ac:dyDescent="0.25">
      <c r="A52" t="s">
        <v>192</v>
      </c>
    </row>
    <row r="53" spans="1:1" x14ac:dyDescent="0.25">
      <c r="A53" t="s">
        <v>145</v>
      </c>
    </row>
    <row r="54" spans="1:1" x14ac:dyDescent="0.25">
      <c r="A54" t="s">
        <v>146</v>
      </c>
    </row>
    <row r="55" spans="1:1" x14ac:dyDescent="0.25">
      <c r="A55" t="s">
        <v>147</v>
      </c>
    </row>
    <row r="56" spans="1:1" x14ac:dyDescent="0.25">
      <c r="A56" t="s">
        <v>149</v>
      </c>
    </row>
    <row r="57" spans="1:1" x14ac:dyDescent="0.25">
      <c r="A57" t="s">
        <v>151</v>
      </c>
    </row>
    <row r="58" spans="1:1" x14ac:dyDescent="0.25">
      <c r="A58" t="s">
        <v>153</v>
      </c>
    </row>
    <row r="59" spans="1:1" x14ac:dyDescent="0.25">
      <c r="A59" t="s">
        <v>155</v>
      </c>
    </row>
    <row r="60" spans="1:1" x14ac:dyDescent="0.25">
      <c r="A60" t="s">
        <v>157</v>
      </c>
    </row>
    <row r="61" spans="1:1" x14ac:dyDescent="0.25">
      <c r="A61" t="s">
        <v>159</v>
      </c>
    </row>
    <row r="62" spans="1:1" x14ac:dyDescent="0.25">
      <c r="A62" t="s">
        <v>161</v>
      </c>
    </row>
    <row r="63" spans="1:1" x14ac:dyDescent="0.25">
      <c r="A63" t="s">
        <v>163</v>
      </c>
    </row>
    <row r="64" spans="1:1" x14ac:dyDescent="0.25">
      <c r="A64" t="s">
        <v>165</v>
      </c>
    </row>
    <row r="65" spans="1:1" x14ac:dyDescent="0.25">
      <c r="A65" t="s">
        <v>167</v>
      </c>
    </row>
    <row r="66" spans="1:1" x14ac:dyDescent="0.25">
      <c r="A66" t="s">
        <v>169</v>
      </c>
    </row>
    <row r="67" spans="1:1" x14ac:dyDescent="0.25">
      <c r="A67" t="s">
        <v>171</v>
      </c>
    </row>
    <row r="68" spans="1:1" x14ac:dyDescent="0.25">
      <c r="A68" t="s">
        <v>173</v>
      </c>
    </row>
    <row r="69" spans="1:1" x14ac:dyDescent="0.25">
      <c r="A69" t="s">
        <v>175</v>
      </c>
    </row>
    <row r="70" spans="1:1" x14ac:dyDescent="0.25">
      <c r="A70" t="s">
        <v>177</v>
      </c>
    </row>
    <row r="71" spans="1:1" x14ac:dyDescent="0.25">
      <c r="A71" t="s">
        <v>179</v>
      </c>
    </row>
    <row r="72" spans="1:1" x14ac:dyDescent="0.25">
      <c r="A72" t="s">
        <v>181</v>
      </c>
    </row>
    <row r="73" spans="1:1" x14ac:dyDescent="0.25">
      <c r="A73" t="s">
        <v>183</v>
      </c>
    </row>
    <row r="74" spans="1:1" x14ac:dyDescent="0.25">
      <c r="A74" t="s">
        <v>185</v>
      </c>
    </row>
    <row r="75" spans="1:1" x14ac:dyDescent="0.25">
      <c r="A75" t="s">
        <v>187</v>
      </c>
    </row>
    <row r="76" spans="1:1" x14ac:dyDescent="0.25">
      <c r="A76" t="s">
        <v>189</v>
      </c>
    </row>
    <row r="77" spans="1:1" x14ac:dyDescent="0.25">
      <c r="A77" t="s">
        <v>191</v>
      </c>
    </row>
    <row r="78" spans="1:1" x14ac:dyDescent="0.25">
      <c r="A78" t="s">
        <v>193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Data</vt:lpstr>
      <vt:lpstr>Odchylky</vt:lpstr>
      <vt:lpstr>Body</vt:lpstr>
      <vt:lpstr>Týmy</vt:lpstr>
      <vt:lpstr>Pomocné</vt:lpstr>
      <vt:lpstr>Data!Oblast_tisku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Ondrej Bouchala</dc:creator>
  <cp:lastModifiedBy>Ondrej Bouchala</cp:lastModifiedBy>
  <cp:revision>0</cp:revision>
  <dcterms:created xsi:type="dcterms:W3CDTF">2014-06-27T12:31:55Z</dcterms:created>
  <dcterms:modified xsi:type="dcterms:W3CDTF">2015-07-09T18:34:27Z</dcterms:modified>
  <dc:language>cs-CZ</dc:language>
</cp:coreProperties>
</file>